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1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omments2.xml" ContentType="application/vnd.openxmlformats-officedocument.spreadsheetml.comments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atistikproduktion\2102_Sjöfart\Fartyg\Fartygsstatistik 2016\Publicering\"/>
    </mc:Choice>
  </mc:AlternateContent>
  <bookViews>
    <workbookView xWindow="480" yWindow="855" windowWidth="18390" windowHeight="7230" tabRatio="941"/>
  </bookViews>
  <sheets>
    <sheet name="Titel" sheetId="61" r:id="rId1"/>
    <sheet name="Innehåll Contents" sheetId="43" r:id="rId2"/>
    <sheet name="Texttabell 1.1" sheetId="59" r:id="rId3"/>
    <sheet name="Texttabell 1.2" sheetId="58" r:id="rId4"/>
    <sheet name="tab1a b" sheetId="10" r:id="rId5"/>
    <sheet name="tab2a b" sheetId="11" r:id="rId6"/>
    <sheet name="tab3a b" sheetId="64" r:id="rId7"/>
    <sheet name="tab4a b" sheetId="12" r:id="rId8"/>
    <sheet name="tab5" sheetId="13" r:id="rId9"/>
    <sheet name="tab6" sheetId="14" r:id="rId10"/>
    <sheet name="tab7" sheetId="15" r:id="rId11"/>
    <sheet name="tab8" sheetId="16" r:id="rId12"/>
    <sheet name="tab 9 &amp; 10" sheetId="17" r:id="rId13"/>
    <sheet name="tab11" sheetId="45" r:id="rId14"/>
    <sheet name="tab12" sheetId="46" r:id="rId15"/>
    <sheet name="tab13" sheetId="53" r:id="rId16"/>
    <sheet name="tab14" sheetId="54" r:id="rId17"/>
    <sheet name="tab 15" sheetId="44" r:id="rId18"/>
    <sheet name="tab16" sheetId="47" r:id="rId19"/>
    <sheet name="tab17" sheetId="48" r:id="rId20"/>
    <sheet name="tab18" sheetId="49" r:id="rId21"/>
    <sheet name="tab19" sheetId="50" r:id="rId22"/>
    <sheet name="tab20" sheetId="51" r:id="rId23"/>
    <sheet name="tab21a" sheetId="52" r:id="rId24"/>
    <sheet name="tab21b" sheetId="63" r:id="rId25"/>
    <sheet name="tab22" sheetId="55" r:id="rId26"/>
    <sheet name="tab23" sheetId="56" r:id="rId27"/>
  </sheets>
  <definedNames>
    <definedName name="OLE_LINK2">#REF!</definedName>
    <definedName name="_xlnm.Print_Area" localSheetId="1">'Innehåll Contents'!$A$1:$R$92</definedName>
    <definedName name="_xlnm.Print_Area" localSheetId="17">'tab 15'!$A$1:$M$59</definedName>
    <definedName name="_xlnm.Print_Area" localSheetId="12">'tab 9 &amp; 10'!$A$1:$J$45</definedName>
    <definedName name="_xlnm.Print_Area" localSheetId="13">'tab11'!$A$1:$K$19</definedName>
    <definedName name="_xlnm.Print_Area" localSheetId="14">'tab12'!$A$1:$D$25</definedName>
    <definedName name="_xlnm.Print_Area" localSheetId="15">'tab13'!$A$1:$L$34</definedName>
    <definedName name="_xlnm.Print_Area" localSheetId="16">'tab14'!$A$1:$D$21</definedName>
    <definedName name="_xlnm.Print_Area" localSheetId="18">'tab16'!$A$1:$H$47</definedName>
    <definedName name="_xlnm.Print_Area" localSheetId="19">'tab17'!$A$1:$M$34</definedName>
    <definedName name="_xlnm.Print_Area" localSheetId="20">'tab18'!$A$1:$G$68</definedName>
    <definedName name="_xlnm.Print_Area" localSheetId="21">'tab19'!$A$1:$G$61</definedName>
    <definedName name="_xlnm.Print_Area" localSheetId="4">'tab1a b'!$A$1:$M$47</definedName>
    <definedName name="_xlnm.Print_Area" localSheetId="22">'tab20'!$A$1:$I$61</definedName>
    <definedName name="_xlnm.Print_Area" localSheetId="23">tab21a!$A$1:$K$62</definedName>
    <definedName name="_xlnm.Print_Area" localSheetId="24">tab21b!$A$1:$K$63</definedName>
    <definedName name="_xlnm.Print_Area" localSheetId="25">'tab22'!$A$1:$H$45</definedName>
    <definedName name="_xlnm.Print_Area" localSheetId="26">'tab23'!$A$1:$M$35</definedName>
    <definedName name="_xlnm.Print_Area" localSheetId="5">'tab2a b'!$A$1:$R$46</definedName>
    <definedName name="_xlnm.Print_Area" localSheetId="6">'tab3a b'!$A$1:$F$45</definedName>
    <definedName name="_xlnm.Print_Area" localSheetId="7">'tab4a b'!$A$1:$Q$50</definedName>
    <definedName name="_xlnm.Print_Area" localSheetId="8">'tab5'!$A$1:$R$27</definedName>
    <definedName name="_xlnm.Print_Area" localSheetId="9">'tab6'!$A$1:$N$62</definedName>
    <definedName name="_xlnm.Print_Area" localSheetId="10">'tab7'!$A$1:$N$53</definedName>
    <definedName name="_xlnm.Print_Area" localSheetId="11">'tab8'!$A$1:$K$53</definedName>
    <definedName name="_xlnm.Print_Area" localSheetId="2">'Texttabell 1.1'!$A$1:$T$24</definedName>
    <definedName name="_xlnm.Print_Area" localSheetId="3">'Texttabell 1.2'!$A$1:$O$24</definedName>
  </definedNames>
  <calcPr calcId="171027"/>
</workbook>
</file>

<file path=xl/calcChain.xml><?xml version="1.0" encoding="utf-8"?>
<calcChain xmlns="http://schemas.openxmlformats.org/spreadsheetml/2006/main">
  <c r="K6" i="63" l="1"/>
  <c r="K7" i="63"/>
  <c r="K8" i="63"/>
  <c r="K9" i="63"/>
  <c r="K10" i="63"/>
  <c r="K11" i="63"/>
  <c r="K12" i="63"/>
  <c r="K13" i="63"/>
  <c r="K14" i="63"/>
  <c r="K15" i="63"/>
  <c r="K16" i="63"/>
  <c r="K17" i="63"/>
  <c r="K18" i="63"/>
  <c r="K19" i="63"/>
  <c r="K20" i="63"/>
  <c r="K21" i="63"/>
  <c r="K22" i="63"/>
  <c r="K23" i="63"/>
  <c r="K24" i="63"/>
  <c r="K25" i="63"/>
  <c r="K26" i="63"/>
  <c r="K27" i="63"/>
  <c r="K28" i="63"/>
  <c r="K29" i="63"/>
  <c r="K30" i="63"/>
  <c r="K31" i="63"/>
  <c r="K32" i="63"/>
  <c r="K33" i="63"/>
  <c r="K34" i="63"/>
  <c r="K35" i="63"/>
  <c r="K36" i="63"/>
  <c r="K37" i="63"/>
  <c r="K38" i="63"/>
  <c r="K39" i="63"/>
  <c r="K40" i="63"/>
  <c r="K41" i="63"/>
  <c r="K42" i="63"/>
  <c r="K43" i="63"/>
  <c r="K44" i="63"/>
  <c r="K45" i="63"/>
  <c r="K46" i="63"/>
  <c r="K47" i="63"/>
  <c r="K48" i="63"/>
  <c r="K49" i="63"/>
  <c r="K50" i="63"/>
  <c r="K51" i="63"/>
  <c r="K52" i="63"/>
  <c r="K53" i="63"/>
  <c r="K54" i="63"/>
  <c r="K55" i="63"/>
  <c r="K56" i="63"/>
  <c r="K57" i="63"/>
  <c r="K58" i="63"/>
  <c r="K5" i="63"/>
  <c r="E51" i="63"/>
  <c r="F51" i="63"/>
  <c r="G51" i="63"/>
  <c r="H51" i="63"/>
  <c r="I51" i="63"/>
  <c r="J51" i="63"/>
  <c r="D52" i="63"/>
  <c r="E52" i="63"/>
  <c r="F52" i="63"/>
  <c r="G52" i="63"/>
  <c r="H52" i="63"/>
  <c r="I52" i="63"/>
  <c r="J52" i="63"/>
  <c r="D53" i="63"/>
  <c r="E53" i="63"/>
  <c r="F53" i="63"/>
  <c r="G53" i="63"/>
  <c r="H53" i="63"/>
  <c r="I53" i="63"/>
  <c r="J53" i="63"/>
  <c r="D54" i="63"/>
  <c r="E54" i="63"/>
  <c r="F54" i="63"/>
  <c r="G54" i="63"/>
  <c r="H54" i="63"/>
  <c r="I54" i="63"/>
  <c r="J54" i="63"/>
  <c r="D55" i="63"/>
  <c r="E55" i="63"/>
  <c r="F55" i="63"/>
  <c r="G55" i="63"/>
  <c r="H55" i="63"/>
  <c r="I55" i="63"/>
  <c r="J55" i="63"/>
  <c r="D56" i="63"/>
  <c r="E56" i="63"/>
  <c r="F56" i="63"/>
  <c r="G56" i="63"/>
  <c r="H56" i="63"/>
  <c r="I56" i="63"/>
  <c r="J56" i="63"/>
  <c r="D57" i="63"/>
  <c r="E57" i="63"/>
  <c r="F57" i="63"/>
  <c r="G57" i="63"/>
  <c r="H57" i="63"/>
  <c r="I57" i="63"/>
  <c r="J57" i="63"/>
  <c r="D58" i="63"/>
  <c r="E58" i="63"/>
  <c r="F58" i="63"/>
  <c r="G58" i="63"/>
  <c r="H58" i="63"/>
  <c r="I58" i="63"/>
  <c r="J58" i="63"/>
  <c r="E50" i="63"/>
  <c r="F50" i="63"/>
  <c r="G50" i="63"/>
  <c r="H50" i="63"/>
  <c r="I50" i="63"/>
  <c r="J50" i="63"/>
  <c r="D50" i="63"/>
  <c r="E42" i="63"/>
  <c r="F42" i="63"/>
  <c r="G42" i="63"/>
  <c r="H42" i="63"/>
  <c r="I42" i="63"/>
  <c r="J42" i="63"/>
  <c r="D43" i="63"/>
  <c r="E43" i="63"/>
  <c r="F43" i="63"/>
  <c r="G43" i="63"/>
  <c r="H43" i="63"/>
  <c r="I43" i="63"/>
  <c r="J43" i="63"/>
  <c r="D44" i="63"/>
  <c r="E44" i="63"/>
  <c r="F44" i="63"/>
  <c r="G44" i="63"/>
  <c r="H44" i="63"/>
  <c r="I44" i="63"/>
  <c r="J44" i="63"/>
  <c r="D45" i="63"/>
  <c r="E45" i="63"/>
  <c r="F45" i="63"/>
  <c r="G45" i="63"/>
  <c r="H45" i="63"/>
  <c r="I45" i="63"/>
  <c r="J45" i="63"/>
  <c r="D46" i="63"/>
  <c r="E46" i="63"/>
  <c r="F46" i="63"/>
  <c r="G46" i="63"/>
  <c r="H46" i="63"/>
  <c r="I46" i="63"/>
  <c r="J46" i="63"/>
  <c r="D47" i="63"/>
  <c r="E47" i="63"/>
  <c r="F47" i="63"/>
  <c r="G47" i="63"/>
  <c r="H47" i="63"/>
  <c r="I47" i="63"/>
  <c r="J47" i="63"/>
  <c r="D48" i="63"/>
  <c r="E48" i="63"/>
  <c r="F48" i="63"/>
  <c r="G48" i="63"/>
  <c r="H48" i="63"/>
  <c r="I48" i="63"/>
  <c r="J48" i="63"/>
  <c r="D49" i="63"/>
  <c r="E49" i="63"/>
  <c r="F49" i="63"/>
  <c r="G49" i="63"/>
  <c r="H49" i="63"/>
  <c r="I49" i="63"/>
  <c r="J49" i="63"/>
  <c r="E41" i="63"/>
  <c r="F41" i="63"/>
  <c r="G41" i="63"/>
  <c r="H41" i="63"/>
  <c r="I41" i="63"/>
  <c r="J41" i="63"/>
  <c r="D41" i="63"/>
  <c r="E6" i="63"/>
  <c r="F6" i="63"/>
  <c r="G6" i="63"/>
  <c r="H6" i="63"/>
  <c r="I6" i="63"/>
  <c r="J6" i="63"/>
  <c r="D7" i="63"/>
  <c r="E7" i="63"/>
  <c r="F7" i="63"/>
  <c r="G7" i="63"/>
  <c r="H7" i="63"/>
  <c r="I7" i="63"/>
  <c r="J7" i="63"/>
  <c r="D8" i="63"/>
  <c r="E8" i="63"/>
  <c r="F8" i="63"/>
  <c r="G8" i="63"/>
  <c r="H8" i="63"/>
  <c r="I8" i="63"/>
  <c r="J8" i="63"/>
  <c r="D9" i="63"/>
  <c r="E9" i="63"/>
  <c r="F9" i="63"/>
  <c r="G9" i="63"/>
  <c r="H9" i="63"/>
  <c r="I9" i="63"/>
  <c r="J9" i="63"/>
  <c r="D10" i="63"/>
  <c r="E10" i="63"/>
  <c r="F10" i="63"/>
  <c r="G10" i="63"/>
  <c r="H10" i="63"/>
  <c r="I10" i="63"/>
  <c r="J10" i="63"/>
  <c r="D11" i="63"/>
  <c r="E11" i="63"/>
  <c r="F11" i="63"/>
  <c r="G11" i="63"/>
  <c r="H11" i="63"/>
  <c r="I11" i="63"/>
  <c r="J11" i="63"/>
  <c r="D12" i="63"/>
  <c r="E12" i="63"/>
  <c r="F12" i="63"/>
  <c r="G12" i="63"/>
  <c r="H12" i="63"/>
  <c r="I12" i="63"/>
  <c r="J12" i="63"/>
  <c r="D13" i="63"/>
  <c r="E13" i="63"/>
  <c r="F13" i="63"/>
  <c r="G13" i="63"/>
  <c r="H13" i="63"/>
  <c r="I13" i="63"/>
  <c r="J13" i="63"/>
  <c r="E5" i="63"/>
  <c r="F5" i="63"/>
  <c r="G5" i="63"/>
  <c r="H5" i="63"/>
  <c r="I5" i="63"/>
  <c r="J5" i="63"/>
  <c r="E55" i="52"/>
  <c r="F55" i="52"/>
  <c r="G55" i="52"/>
  <c r="H55" i="52"/>
  <c r="K55" i="52" s="1"/>
  <c r="I55" i="52"/>
  <c r="J55" i="52"/>
  <c r="E56" i="52"/>
  <c r="E58" i="52" s="1"/>
  <c r="F56" i="52"/>
  <c r="F58" i="52" s="1"/>
  <c r="G56" i="52"/>
  <c r="H56" i="52"/>
  <c r="I56" i="52"/>
  <c r="J56" i="52"/>
  <c r="E57" i="52"/>
  <c r="F57" i="52"/>
  <c r="G57" i="52"/>
  <c r="G58" i="52" s="1"/>
  <c r="H57" i="52"/>
  <c r="H58" i="52" s="1"/>
  <c r="I57" i="52"/>
  <c r="J57" i="52"/>
  <c r="I58" i="52"/>
  <c r="J58" i="52"/>
  <c r="D57" i="52"/>
  <c r="D56" i="52"/>
  <c r="D58" i="52" s="1"/>
  <c r="D55" i="52"/>
  <c r="E52" i="52"/>
  <c r="F52" i="52"/>
  <c r="G52" i="52"/>
  <c r="H52" i="52"/>
  <c r="I52" i="52"/>
  <c r="J52" i="52"/>
  <c r="D52" i="52"/>
  <c r="E43" i="52"/>
  <c r="K43" i="52" s="1"/>
  <c r="F43" i="52"/>
  <c r="G43" i="52"/>
  <c r="H43" i="52"/>
  <c r="I43" i="52"/>
  <c r="J43" i="52"/>
  <c r="E46" i="52"/>
  <c r="F46" i="52"/>
  <c r="G46" i="52"/>
  <c r="H46" i="52"/>
  <c r="I46" i="52"/>
  <c r="J46" i="52"/>
  <c r="E47" i="52"/>
  <c r="E49" i="52" s="1"/>
  <c r="F47" i="52"/>
  <c r="F49" i="52" s="1"/>
  <c r="G47" i="52"/>
  <c r="G49" i="52" s="1"/>
  <c r="H47" i="52"/>
  <c r="H49" i="52" s="1"/>
  <c r="I47" i="52"/>
  <c r="J47" i="52"/>
  <c r="E48" i="52"/>
  <c r="F48" i="52"/>
  <c r="G48" i="52"/>
  <c r="H48" i="52"/>
  <c r="I48" i="52"/>
  <c r="I49" i="52" s="1"/>
  <c r="J48" i="52"/>
  <c r="J49" i="52" s="1"/>
  <c r="D48" i="52"/>
  <c r="D47" i="52"/>
  <c r="D49" i="52" s="1"/>
  <c r="D46" i="52"/>
  <c r="D43" i="52"/>
  <c r="E37" i="52"/>
  <c r="F37" i="52"/>
  <c r="G37" i="52"/>
  <c r="H37" i="52"/>
  <c r="I37" i="52"/>
  <c r="I37" i="63" s="1"/>
  <c r="J37" i="52"/>
  <c r="J37" i="63" s="1"/>
  <c r="E38" i="52"/>
  <c r="E40" i="52" s="1"/>
  <c r="E40" i="63" s="1"/>
  <c r="F38" i="52"/>
  <c r="F40" i="52" s="1"/>
  <c r="F40" i="63" s="1"/>
  <c r="G38" i="52"/>
  <c r="H38" i="52"/>
  <c r="I38" i="52"/>
  <c r="J38" i="52"/>
  <c r="E39" i="52"/>
  <c r="E39" i="63" s="1"/>
  <c r="F39" i="52"/>
  <c r="F39" i="63" s="1"/>
  <c r="G39" i="52"/>
  <c r="G40" i="52" s="1"/>
  <c r="G40" i="63" s="1"/>
  <c r="H39" i="52"/>
  <c r="H40" i="52" s="1"/>
  <c r="H40" i="63" s="1"/>
  <c r="I39" i="52"/>
  <c r="J39" i="52"/>
  <c r="I40" i="52"/>
  <c r="I40" i="63" s="1"/>
  <c r="J40" i="52"/>
  <c r="J40" i="63" s="1"/>
  <c r="D39" i="52"/>
  <c r="D39" i="63" s="1"/>
  <c r="D38" i="52"/>
  <c r="D38" i="63" s="1"/>
  <c r="D37" i="52"/>
  <c r="D37" i="63" s="1"/>
  <c r="E34" i="52"/>
  <c r="F34" i="52"/>
  <c r="G34" i="52"/>
  <c r="H34" i="52"/>
  <c r="I34" i="52"/>
  <c r="J34" i="52"/>
  <c r="D34" i="52"/>
  <c r="E19" i="52"/>
  <c r="F19" i="52"/>
  <c r="G19" i="52"/>
  <c r="G19" i="63" s="1"/>
  <c r="H19" i="52"/>
  <c r="H19" i="63" s="1"/>
  <c r="I19" i="52"/>
  <c r="J19" i="52"/>
  <c r="J19" i="63" s="1"/>
  <c r="E20" i="52"/>
  <c r="E20" i="63" s="1"/>
  <c r="F20" i="52"/>
  <c r="F20" i="63" s="1"/>
  <c r="G20" i="52"/>
  <c r="G22" i="52" s="1"/>
  <c r="G22" i="63" s="1"/>
  <c r="H20" i="52"/>
  <c r="H22" i="52" s="1"/>
  <c r="I20" i="52"/>
  <c r="I20" i="63" s="1"/>
  <c r="J20" i="52"/>
  <c r="J20" i="63" s="1"/>
  <c r="E21" i="52"/>
  <c r="F21" i="52"/>
  <c r="F21" i="63" s="1"/>
  <c r="G21" i="52"/>
  <c r="H21" i="52"/>
  <c r="H21" i="63" s="1"/>
  <c r="I21" i="52"/>
  <c r="J21" i="52"/>
  <c r="E22" i="52"/>
  <c r="F22" i="52"/>
  <c r="E16" i="52"/>
  <c r="F16" i="52"/>
  <c r="G16" i="52"/>
  <c r="H16" i="52"/>
  <c r="I16" i="52"/>
  <c r="J16" i="52"/>
  <c r="J16" i="63" s="1"/>
  <c r="D30" i="52"/>
  <c r="D31" i="52" s="1"/>
  <c r="D31" i="63" s="1"/>
  <c r="D29" i="52"/>
  <c r="D28" i="52"/>
  <c r="D25" i="52"/>
  <c r="I19" i="63"/>
  <c r="E21" i="63"/>
  <c r="D21" i="52"/>
  <c r="D21" i="63" s="1"/>
  <c r="D20" i="52"/>
  <c r="D19" i="52"/>
  <c r="E10" i="52"/>
  <c r="F10" i="52"/>
  <c r="G10" i="52"/>
  <c r="H10" i="52"/>
  <c r="I10" i="52"/>
  <c r="J10" i="52"/>
  <c r="E11" i="52"/>
  <c r="E13" i="52" s="1"/>
  <c r="F11" i="52"/>
  <c r="F13" i="52" s="1"/>
  <c r="G11" i="52"/>
  <c r="G13" i="52" s="1"/>
  <c r="H11" i="52"/>
  <c r="I11" i="52"/>
  <c r="J11" i="52"/>
  <c r="E12" i="52"/>
  <c r="F12" i="52"/>
  <c r="G12" i="52"/>
  <c r="H12" i="52"/>
  <c r="I12" i="52"/>
  <c r="J12" i="52"/>
  <c r="J13" i="52"/>
  <c r="E7" i="52"/>
  <c r="F7" i="52"/>
  <c r="G7" i="52"/>
  <c r="H7" i="52"/>
  <c r="I7" i="52"/>
  <c r="J7" i="52"/>
  <c r="D13" i="52"/>
  <c r="D11" i="52"/>
  <c r="D12" i="52"/>
  <c r="D30" i="63"/>
  <c r="E33" i="63"/>
  <c r="F33" i="63"/>
  <c r="G33" i="63"/>
  <c r="H33" i="63"/>
  <c r="I33" i="63"/>
  <c r="J33" i="63"/>
  <c r="D34" i="63"/>
  <c r="E34" i="63"/>
  <c r="F34" i="63"/>
  <c r="G34" i="63"/>
  <c r="H34" i="63"/>
  <c r="I34" i="63"/>
  <c r="J34" i="63"/>
  <c r="D35" i="63"/>
  <c r="E35" i="63"/>
  <c r="F35" i="63"/>
  <c r="G35" i="63"/>
  <c r="H35" i="63"/>
  <c r="I35" i="63"/>
  <c r="J35" i="63"/>
  <c r="D36" i="63"/>
  <c r="E36" i="63"/>
  <c r="F36" i="63"/>
  <c r="G36" i="63"/>
  <c r="H36" i="63"/>
  <c r="I36" i="63"/>
  <c r="J36" i="63"/>
  <c r="E37" i="63"/>
  <c r="F37" i="63"/>
  <c r="G37" i="63"/>
  <c r="H37" i="63"/>
  <c r="G38" i="63"/>
  <c r="H38" i="63"/>
  <c r="I38" i="63"/>
  <c r="J38" i="63"/>
  <c r="I39" i="63"/>
  <c r="J39" i="63"/>
  <c r="E32" i="63"/>
  <c r="F32" i="63"/>
  <c r="G32" i="63"/>
  <c r="H32" i="63"/>
  <c r="I32" i="63"/>
  <c r="J32" i="63"/>
  <c r="D32" i="63"/>
  <c r="E24" i="63"/>
  <c r="F24" i="63"/>
  <c r="G24" i="63"/>
  <c r="H24" i="63"/>
  <c r="I24" i="63"/>
  <c r="J24" i="63"/>
  <c r="D25" i="63"/>
  <c r="E25" i="63"/>
  <c r="F25" i="63"/>
  <c r="G25" i="63"/>
  <c r="H25" i="63"/>
  <c r="I25" i="63"/>
  <c r="J25" i="63"/>
  <c r="D26" i="63"/>
  <c r="E26" i="63"/>
  <c r="F26" i="63"/>
  <c r="G26" i="63"/>
  <c r="H26" i="63"/>
  <c r="I26" i="63"/>
  <c r="J26" i="63"/>
  <c r="D27" i="63"/>
  <c r="E27" i="63"/>
  <c r="F27" i="63"/>
  <c r="G27" i="63"/>
  <c r="H27" i="63"/>
  <c r="I27" i="63"/>
  <c r="J27" i="63"/>
  <c r="D28" i="63"/>
  <c r="E28" i="63"/>
  <c r="F28" i="63"/>
  <c r="G28" i="63"/>
  <c r="H28" i="63"/>
  <c r="I28" i="63"/>
  <c r="J28" i="63"/>
  <c r="D29" i="63"/>
  <c r="E29" i="63"/>
  <c r="F29" i="63"/>
  <c r="G29" i="63"/>
  <c r="H29" i="63"/>
  <c r="I29" i="63"/>
  <c r="J29" i="63"/>
  <c r="E30" i="63"/>
  <c r="F30" i="63"/>
  <c r="G30" i="63"/>
  <c r="H30" i="63"/>
  <c r="I30" i="63"/>
  <c r="J30" i="63"/>
  <c r="E31" i="63"/>
  <c r="F31" i="63"/>
  <c r="G31" i="63"/>
  <c r="H31" i="63"/>
  <c r="I31" i="63"/>
  <c r="J31" i="63"/>
  <c r="E23" i="63"/>
  <c r="F23" i="63"/>
  <c r="G23" i="63"/>
  <c r="H23" i="63"/>
  <c r="I23" i="63"/>
  <c r="J23" i="63"/>
  <c r="D23" i="63"/>
  <c r="E15" i="63"/>
  <c r="F15" i="63"/>
  <c r="G15" i="63"/>
  <c r="H15" i="63"/>
  <c r="I15" i="63"/>
  <c r="J15" i="63"/>
  <c r="D16" i="63"/>
  <c r="E16" i="63"/>
  <c r="F16" i="63"/>
  <c r="G16" i="63"/>
  <c r="H16" i="63"/>
  <c r="I16" i="63"/>
  <c r="D17" i="63"/>
  <c r="E17" i="63"/>
  <c r="F17" i="63"/>
  <c r="G17" i="63"/>
  <c r="H17" i="63"/>
  <c r="I17" i="63"/>
  <c r="J17" i="63"/>
  <c r="D18" i="63"/>
  <c r="E18" i="63"/>
  <c r="F18" i="63"/>
  <c r="G18" i="63"/>
  <c r="H18" i="63"/>
  <c r="I18" i="63"/>
  <c r="J18" i="63"/>
  <c r="D19" i="63"/>
  <c r="E19" i="63"/>
  <c r="F19" i="63"/>
  <c r="D20" i="63"/>
  <c r="G20" i="63"/>
  <c r="H20" i="63"/>
  <c r="I21" i="63"/>
  <c r="J21" i="63"/>
  <c r="E14" i="63"/>
  <c r="F14" i="63"/>
  <c r="G14" i="63"/>
  <c r="H14" i="63"/>
  <c r="I14" i="63"/>
  <c r="J14" i="63"/>
  <c r="D14" i="63"/>
  <c r="D5" i="63"/>
  <c r="J31" i="52"/>
  <c r="I31" i="52"/>
  <c r="H31" i="52"/>
  <c r="G31" i="52"/>
  <c r="F31" i="52"/>
  <c r="E31" i="52"/>
  <c r="J30" i="52"/>
  <c r="I30" i="52"/>
  <c r="H30" i="52"/>
  <c r="G30" i="52"/>
  <c r="F30" i="52"/>
  <c r="E30" i="52"/>
  <c r="J29" i="52"/>
  <c r="I29" i="52"/>
  <c r="H29" i="52"/>
  <c r="G29" i="52"/>
  <c r="F29" i="52"/>
  <c r="E29" i="52"/>
  <c r="K28" i="52"/>
  <c r="K27" i="52"/>
  <c r="K26" i="52"/>
  <c r="K25" i="52"/>
  <c r="K24" i="52"/>
  <c r="K23" i="52"/>
  <c r="K45" i="52"/>
  <c r="K44" i="52"/>
  <c r="K42" i="52"/>
  <c r="K48" i="52" s="1"/>
  <c r="K41" i="52"/>
  <c r="K47" i="52" s="1"/>
  <c r="K18" i="52"/>
  <c r="K17" i="52"/>
  <c r="D16" i="52"/>
  <c r="K15" i="52"/>
  <c r="K14" i="52"/>
  <c r="K54" i="52"/>
  <c r="K53" i="52"/>
  <c r="K51" i="52"/>
  <c r="K50" i="52"/>
  <c r="D10" i="52"/>
  <c r="K9" i="52"/>
  <c r="K8" i="52"/>
  <c r="D7" i="52"/>
  <c r="K6" i="52"/>
  <c r="K5" i="52"/>
  <c r="G30" i="48"/>
  <c r="F30" i="48"/>
  <c r="K30" i="48"/>
  <c r="J30" i="48"/>
  <c r="E30" i="48"/>
  <c r="D30" i="48"/>
  <c r="M30" i="48"/>
  <c r="L30" i="48"/>
  <c r="C30" i="48"/>
  <c r="B30" i="48"/>
  <c r="K58" i="52" l="1"/>
  <c r="K52" i="52"/>
  <c r="K49" i="52"/>
  <c r="K46" i="52"/>
  <c r="F38" i="63"/>
  <c r="E38" i="63"/>
  <c r="H39" i="63"/>
  <c r="G39" i="63"/>
  <c r="D40" i="52"/>
  <c r="D40" i="63" s="1"/>
  <c r="J22" i="52"/>
  <c r="J22" i="63" s="1"/>
  <c r="I22" i="52"/>
  <c r="I22" i="63" s="1"/>
  <c r="K20" i="52"/>
  <c r="H22" i="63"/>
  <c r="G21" i="63"/>
  <c r="F22" i="63"/>
  <c r="E22" i="63"/>
  <c r="D22" i="52"/>
  <c r="D22" i="63" s="1"/>
  <c r="I13" i="52"/>
  <c r="H13" i="52"/>
  <c r="K30" i="52"/>
  <c r="K29" i="52"/>
  <c r="K31" i="52" s="1"/>
  <c r="K12" i="52"/>
  <c r="K56" i="52"/>
  <c r="K10" i="52"/>
  <c r="K57" i="52"/>
  <c r="K19" i="52"/>
  <c r="K16" i="52"/>
  <c r="K11" i="52"/>
  <c r="K7" i="52"/>
  <c r="K21" i="52"/>
  <c r="K22" i="52" l="1"/>
  <c r="K13" i="52"/>
  <c r="N8" i="13" l="1"/>
  <c r="G29" i="50" l="1"/>
  <c r="F29" i="50"/>
  <c r="C29" i="50"/>
  <c r="B29" i="50"/>
  <c r="B56" i="50"/>
  <c r="C56" i="50"/>
  <c r="H34" i="47"/>
  <c r="H16" i="47"/>
  <c r="M19" i="58" l="1"/>
  <c r="R19" i="59"/>
  <c r="O18" i="58" l="1"/>
  <c r="O19" i="58"/>
  <c r="O11" i="58"/>
  <c r="O6" i="58"/>
  <c r="T18" i="59"/>
  <c r="T19" i="59"/>
  <c r="T11" i="59"/>
  <c r="T6" i="59"/>
  <c r="O16" i="58" l="1"/>
  <c r="T16" i="59"/>
  <c r="F34" i="64"/>
  <c r="D34" i="64"/>
  <c r="B34" i="64"/>
  <c r="F30" i="64"/>
  <c r="D30" i="64"/>
  <c r="B30" i="64"/>
  <c r="F14" i="64"/>
  <c r="D14" i="64"/>
  <c r="B14" i="64"/>
  <c r="F10" i="64"/>
  <c r="D10" i="64"/>
  <c r="D16" i="64" s="1"/>
  <c r="B10" i="64"/>
  <c r="B36" i="64" l="1"/>
  <c r="F36" i="64"/>
  <c r="D36" i="64"/>
  <c r="B16" i="64"/>
  <c r="F16" i="64"/>
  <c r="K40" i="52" l="1"/>
  <c r="K37" i="52"/>
  <c r="K36" i="52"/>
  <c r="K35" i="52"/>
  <c r="K34" i="52"/>
  <c r="K33" i="52"/>
  <c r="K39" i="52" s="1"/>
  <c r="K32" i="52"/>
  <c r="K38" i="52" s="1"/>
  <c r="M31" i="56" l="1"/>
  <c r="M32" i="56"/>
  <c r="B10" i="55"/>
  <c r="C10" i="55"/>
  <c r="D10" i="55"/>
  <c r="E10" i="55"/>
  <c r="F10" i="55"/>
  <c r="B15" i="55"/>
  <c r="C15" i="55"/>
  <c r="D15" i="55"/>
  <c r="E15" i="55"/>
  <c r="F15" i="55"/>
  <c r="J55" i="44" l="1"/>
  <c r="H55" i="44"/>
  <c r="F55" i="44"/>
  <c r="D55" i="44"/>
  <c r="L55" i="44" s="1"/>
  <c r="B55" i="44"/>
  <c r="F48" i="15" l="1"/>
  <c r="E48" i="15"/>
  <c r="D45" i="15"/>
  <c r="C45" i="15"/>
  <c r="D32" i="15"/>
  <c r="C32" i="15"/>
  <c r="N29" i="15"/>
  <c r="M29" i="15"/>
  <c r="J26" i="12" l="1"/>
  <c r="L35" i="12"/>
  <c r="L36" i="12"/>
  <c r="L37" i="12"/>
  <c r="L38" i="12"/>
  <c r="L39" i="12"/>
  <c r="J35" i="12"/>
  <c r="J36" i="12"/>
  <c r="J37" i="12"/>
  <c r="J38" i="12"/>
  <c r="J39" i="12"/>
  <c r="J7" i="12" l="1"/>
  <c r="L7" i="12"/>
  <c r="H31" i="12"/>
  <c r="H34" i="12" s="1"/>
  <c r="F31" i="12"/>
  <c r="F34" i="12" s="1"/>
  <c r="D31" i="12"/>
  <c r="D34" i="12" s="1"/>
  <c r="B31" i="12"/>
  <c r="B34" i="12" s="1"/>
  <c r="L30" i="12"/>
  <c r="J30" i="12"/>
  <c r="L29" i="12"/>
  <c r="J29" i="12"/>
  <c r="L28" i="12"/>
  <c r="J28" i="12"/>
  <c r="L26" i="12"/>
  <c r="L34" i="11"/>
  <c r="J34" i="11"/>
  <c r="H34" i="11"/>
  <c r="F34" i="11"/>
  <c r="D34" i="11"/>
  <c r="B34" i="11"/>
  <c r="R33" i="11"/>
  <c r="P33" i="11"/>
  <c r="N33" i="11"/>
  <c r="R32" i="11"/>
  <c r="P32" i="11"/>
  <c r="N32" i="11"/>
  <c r="L30" i="11"/>
  <c r="J30" i="11"/>
  <c r="H30" i="11"/>
  <c r="F30" i="11"/>
  <c r="D30" i="11"/>
  <c r="B30" i="11"/>
  <c r="R29" i="11"/>
  <c r="P29" i="11"/>
  <c r="N29" i="11"/>
  <c r="R28" i="11"/>
  <c r="P28" i="11"/>
  <c r="N28" i="11"/>
  <c r="R27" i="11"/>
  <c r="P27" i="11"/>
  <c r="N27" i="11"/>
  <c r="H35" i="10"/>
  <c r="F35" i="10"/>
  <c r="D35" i="10"/>
  <c r="B35" i="10"/>
  <c r="B37" i="10" s="1"/>
  <c r="L33" i="10"/>
  <c r="J33" i="10"/>
  <c r="L32" i="10"/>
  <c r="J32" i="10"/>
  <c r="H30" i="10"/>
  <c r="F30" i="10"/>
  <c r="D30" i="10"/>
  <c r="B30" i="10"/>
  <c r="L29" i="10"/>
  <c r="J29" i="10"/>
  <c r="L28" i="10"/>
  <c r="J28" i="10"/>
  <c r="J12" i="45"/>
  <c r="I12" i="45"/>
  <c r="H12" i="45"/>
  <c r="J11" i="45"/>
  <c r="I11" i="45"/>
  <c r="H11" i="45"/>
  <c r="J6" i="45"/>
  <c r="I6" i="45"/>
  <c r="H6" i="45"/>
  <c r="J31" i="12" l="1"/>
  <c r="J34" i="12" s="1"/>
  <c r="L31" i="12"/>
  <c r="L34" i="12" s="1"/>
  <c r="H37" i="10"/>
  <c r="J30" i="10"/>
  <c r="J35" i="10"/>
  <c r="N34" i="11"/>
  <c r="F36" i="11"/>
  <c r="F37" i="10"/>
  <c r="L30" i="10"/>
  <c r="L35" i="10"/>
  <c r="P30" i="11"/>
  <c r="R30" i="11"/>
  <c r="H36" i="11"/>
  <c r="J36" i="11"/>
  <c r="B36" i="11"/>
  <c r="N30" i="11"/>
  <c r="N36" i="11" s="1"/>
  <c r="L36" i="11"/>
  <c r="D36" i="11"/>
  <c r="P34" i="11"/>
  <c r="P36" i="11" s="1"/>
  <c r="R34" i="11"/>
  <c r="R36" i="11" s="1"/>
  <c r="J37" i="10"/>
  <c r="L37" i="10"/>
  <c r="D37" i="10"/>
  <c r="D19" i="59"/>
  <c r="E19" i="59"/>
  <c r="F19" i="59"/>
  <c r="H19" i="59"/>
  <c r="J19" i="59"/>
  <c r="L19" i="59"/>
  <c r="N19" i="59"/>
  <c r="P19" i="59"/>
  <c r="Q19" i="59"/>
  <c r="D18" i="59"/>
  <c r="E18" i="59"/>
  <c r="F18" i="59"/>
  <c r="H18" i="59"/>
  <c r="J18" i="59"/>
  <c r="L18" i="59"/>
  <c r="N18" i="59"/>
  <c r="P18" i="59"/>
  <c r="Q18" i="59"/>
  <c r="R18" i="59"/>
  <c r="B17" i="54" l="1"/>
  <c r="L53" i="44" l="1"/>
  <c r="L54" i="44"/>
  <c r="L26" i="53"/>
  <c r="L27" i="53"/>
  <c r="L28" i="53"/>
  <c r="L29" i="53"/>
  <c r="L30" i="53"/>
  <c r="L25" i="53"/>
  <c r="J26" i="53"/>
  <c r="J27" i="53"/>
  <c r="J28" i="53"/>
  <c r="J29" i="53"/>
  <c r="J30" i="53"/>
  <c r="J25" i="53"/>
  <c r="F31" i="53"/>
  <c r="D31" i="53"/>
  <c r="H8" i="45"/>
  <c r="I8" i="45"/>
  <c r="J8" i="45"/>
  <c r="K45" i="16"/>
  <c r="K46" i="16"/>
  <c r="K47" i="16"/>
  <c r="K48" i="16"/>
  <c r="K49" i="16"/>
  <c r="K44" i="16"/>
  <c r="J45" i="16"/>
  <c r="J46" i="16"/>
  <c r="J47" i="16"/>
  <c r="J48" i="16"/>
  <c r="J49" i="16"/>
  <c r="J44" i="16"/>
  <c r="I45" i="16"/>
  <c r="I46" i="16"/>
  <c r="I47" i="16"/>
  <c r="I48" i="16"/>
  <c r="I49" i="16"/>
  <c r="I44" i="16"/>
  <c r="K36" i="16"/>
  <c r="K37" i="16"/>
  <c r="K38" i="16"/>
  <c r="K39" i="16"/>
  <c r="K35" i="16"/>
  <c r="J36" i="16"/>
  <c r="J37" i="16"/>
  <c r="J38" i="16"/>
  <c r="J39" i="16"/>
  <c r="J35" i="16"/>
  <c r="I36" i="16"/>
  <c r="I37" i="16"/>
  <c r="I38" i="16"/>
  <c r="I39" i="16"/>
  <c r="I35" i="16"/>
  <c r="J50" i="16" l="1"/>
  <c r="I50" i="16"/>
  <c r="K50" i="16"/>
  <c r="E50" i="16"/>
  <c r="D50" i="16"/>
  <c r="C50" i="16"/>
  <c r="E40" i="16"/>
  <c r="D40" i="16"/>
  <c r="C40" i="16"/>
  <c r="F41" i="50" l="1"/>
  <c r="H35" i="47"/>
  <c r="H10" i="47"/>
  <c r="J52" i="44"/>
  <c r="J9" i="45"/>
  <c r="I9" i="45"/>
  <c r="H9" i="45"/>
  <c r="B18" i="17"/>
  <c r="C18" i="17"/>
  <c r="C41" i="17"/>
  <c r="B41" i="17"/>
  <c r="R10" i="13" l="1"/>
  <c r="D26" i="55" l="1"/>
  <c r="G26" i="55" s="1"/>
  <c r="D27" i="55"/>
  <c r="G27" i="55" s="1"/>
  <c r="D30" i="55"/>
  <c r="G30" i="55" s="1"/>
  <c r="D31" i="55"/>
  <c r="G31" i="55" s="1"/>
  <c r="D25" i="55"/>
  <c r="G25" i="55" s="1"/>
  <c r="C31" i="55"/>
  <c r="F31" i="55" s="1"/>
  <c r="C26" i="55"/>
  <c r="F26" i="55" s="1"/>
  <c r="C27" i="55"/>
  <c r="F27" i="55" s="1"/>
  <c r="C30" i="55"/>
  <c r="F30" i="55" s="1"/>
  <c r="C25" i="55"/>
  <c r="F25" i="55" s="1"/>
  <c r="B26" i="55"/>
  <c r="E26" i="55" s="1"/>
  <c r="B27" i="55"/>
  <c r="E27" i="55" s="1"/>
  <c r="B30" i="55"/>
  <c r="E30" i="55" s="1"/>
  <c r="B31" i="55"/>
  <c r="E31" i="55" s="1"/>
  <c r="B25" i="55"/>
  <c r="E25" i="55" s="1"/>
  <c r="G15" i="55"/>
  <c r="G10" i="55"/>
  <c r="G18" i="55" l="1"/>
  <c r="F18" i="55"/>
  <c r="E18" i="55"/>
  <c r="H23" i="47" l="1"/>
  <c r="H22" i="47"/>
  <c r="D41" i="47"/>
  <c r="D40" i="47"/>
  <c r="E40" i="47"/>
  <c r="G40" i="47"/>
  <c r="G41" i="47"/>
  <c r="H29" i="47"/>
  <c r="H28" i="47"/>
  <c r="G36" i="47" l="1"/>
  <c r="M18" i="58" l="1"/>
  <c r="M11" i="58"/>
  <c r="M6" i="58"/>
  <c r="R11" i="59"/>
  <c r="R6" i="59"/>
  <c r="G53" i="50"/>
  <c r="F53" i="50"/>
  <c r="H11" i="47"/>
  <c r="H12" i="47" s="1"/>
  <c r="M16" i="58" l="1"/>
  <c r="R16" i="59"/>
  <c r="R14" i="13" l="1"/>
  <c r="R13" i="13"/>
  <c r="P14" i="13"/>
  <c r="P13" i="13"/>
  <c r="N14" i="13"/>
  <c r="N13" i="13"/>
  <c r="R9" i="13"/>
  <c r="R8" i="13"/>
  <c r="P9" i="13"/>
  <c r="P10" i="13"/>
  <c r="P8" i="13"/>
  <c r="N9" i="13"/>
  <c r="N10" i="13"/>
  <c r="F16" i="53" l="1"/>
  <c r="D16" i="53"/>
  <c r="I16" i="53"/>
  <c r="G16" i="53"/>
  <c r="H16" i="16"/>
  <c r="G16" i="16"/>
  <c r="F16" i="16"/>
  <c r="L48" i="15"/>
  <c r="K48" i="15"/>
  <c r="F32" i="15"/>
  <c r="E32" i="15"/>
  <c r="I54" i="14" l="1"/>
  <c r="K54" i="14"/>
  <c r="L54" i="14"/>
  <c r="L32" i="14"/>
  <c r="K32" i="14"/>
  <c r="N22" i="14"/>
  <c r="M22" i="14"/>
  <c r="N21" i="14"/>
  <c r="M21" i="14"/>
  <c r="N20" i="14"/>
  <c r="M20" i="14"/>
  <c r="N19" i="14"/>
  <c r="M19" i="14"/>
  <c r="N18" i="14"/>
  <c r="M18" i="14"/>
  <c r="L11" i="12" l="1"/>
  <c r="J11" i="12"/>
  <c r="L10" i="12"/>
  <c r="J10" i="12"/>
  <c r="L9" i="12"/>
  <c r="J9" i="12"/>
  <c r="D14" i="45"/>
  <c r="C14" i="45"/>
  <c r="B14" i="45"/>
  <c r="G14" i="45"/>
  <c r="F14" i="45"/>
  <c r="E14" i="45"/>
  <c r="G9" i="45"/>
  <c r="F9" i="45"/>
  <c r="E9" i="45"/>
  <c r="D9" i="45"/>
  <c r="C9" i="45"/>
  <c r="B9" i="45"/>
  <c r="R13" i="11"/>
  <c r="R12" i="11"/>
  <c r="P13" i="11"/>
  <c r="P12" i="11"/>
  <c r="N13" i="11"/>
  <c r="N12" i="11"/>
  <c r="R8" i="11"/>
  <c r="R9" i="11"/>
  <c r="R7" i="11"/>
  <c r="P8" i="11"/>
  <c r="P9" i="11"/>
  <c r="P7" i="11"/>
  <c r="N8" i="11"/>
  <c r="N9" i="11"/>
  <c r="N7" i="11"/>
  <c r="L12" i="10"/>
  <c r="L11" i="10"/>
  <c r="J12" i="10"/>
  <c r="J11" i="10"/>
  <c r="L8" i="10"/>
  <c r="L7" i="10"/>
  <c r="J8" i="10"/>
  <c r="J7" i="10"/>
  <c r="E16" i="45" l="1"/>
  <c r="H14" i="45"/>
  <c r="H16" i="45" s="1"/>
  <c r="I14" i="45"/>
  <c r="I16" i="45" s="1"/>
  <c r="B16" i="45"/>
  <c r="G16" i="45"/>
  <c r="C16" i="45"/>
  <c r="J14" i="45"/>
  <c r="J16" i="45" s="1"/>
  <c r="F16" i="45"/>
  <c r="D16" i="45"/>
  <c r="M9" i="14"/>
  <c r="N9" i="14"/>
  <c r="M10" i="14"/>
  <c r="N10" i="14"/>
  <c r="M11" i="14"/>
  <c r="N11" i="14"/>
  <c r="M12" i="14"/>
  <c r="N12" i="14"/>
  <c r="L14" i="10"/>
  <c r="J14" i="10"/>
  <c r="H14" i="10"/>
  <c r="F14" i="10"/>
  <c r="D14" i="10"/>
  <c r="B14" i="10"/>
  <c r="L9" i="10"/>
  <c r="J9" i="10"/>
  <c r="H9" i="10"/>
  <c r="F9" i="10"/>
  <c r="D9" i="10"/>
  <c r="B9" i="10"/>
  <c r="F16" i="10" l="1"/>
  <c r="L16" i="10"/>
  <c r="J16" i="10"/>
  <c r="H16" i="10"/>
  <c r="D16" i="10"/>
  <c r="B16" i="10"/>
  <c r="F28" i="51" l="1"/>
  <c r="E28" i="51"/>
  <c r="D28" i="51"/>
  <c r="L16" i="53"/>
  <c r="J16" i="53"/>
  <c r="H26" i="16"/>
  <c r="G26" i="16"/>
  <c r="F26" i="16"/>
  <c r="K26" i="16"/>
  <c r="J26" i="16"/>
  <c r="I26" i="16"/>
  <c r="K16" i="16"/>
  <c r="J16" i="16"/>
  <c r="I16" i="16"/>
  <c r="D19" i="58" l="1"/>
  <c r="E19" i="58"/>
  <c r="F19" i="58"/>
  <c r="G19" i="58"/>
  <c r="H19" i="58"/>
  <c r="I19" i="58"/>
  <c r="J19" i="58"/>
  <c r="K19" i="58"/>
  <c r="L19" i="58"/>
  <c r="D18" i="58"/>
  <c r="E18" i="58"/>
  <c r="F18" i="58"/>
  <c r="G18" i="58"/>
  <c r="H18" i="58"/>
  <c r="I18" i="58"/>
  <c r="J18" i="58"/>
  <c r="K18" i="58"/>
  <c r="L18" i="58"/>
  <c r="M29" i="56" l="1"/>
  <c r="M30" i="56"/>
  <c r="C17" i="46" l="1"/>
  <c r="M28" i="15"/>
  <c r="M27" i="15"/>
  <c r="N9" i="15"/>
  <c r="M9" i="15"/>
  <c r="N37" i="14"/>
  <c r="N27" i="14"/>
  <c r="M27" i="14"/>
  <c r="E54" i="14" l="1"/>
  <c r="D54" i="14"/>
  <c r="C54" i="14"/>
  <c r="L11" i="58"/>
  <c r="L6" i="58"/>
  <c r="Q11" i="59"/>
  <c r="Q6" i="59"/>
  <c r="B28" i="55" l="1"/>
  <c r="E28" i="55" s="1"/>
  <c r="D33" i="55"/>
  <c r="G33" i="55" s="1"/>
  <c r="C33" i="55"/>
  <c r="F33" i="55" s="1"/>
  <c r="C28" i="55"/>
  <c r="F28" i="55" s="1"/>
  <c r="D28" i="55"/>
  <c r="G28" i="55" s="1"/>
  <c r="B33" i="55"/>
  <c r="E33" i="55" s="1"/>
  <c r="B18" i="55"/>
  <c r="D18" i="55"/>
  <c r="C18" i="55"/>
  <c r="C59" i="14"/>
  <c r="L16" i="58"/>
  <c r="Q16" i="59"/>
  <c r="C36" i="55" l="1"/>
  <c r="F36" i="55" s="1"/>
  <c r="D36" i="55"/>
  <c r="G36" i="55" s="1"/>
  <c r="B36" i="55"/>
  <c r="E36" i="55" s="1"/>
  <c r="D17" i="46"/>
  <c r="B17" i="46"/>
  <c r="D12" i="46"/>
  <c r="C12" i="46"/>
  <c r="C19" i="46" s="1"/>
  <c r="C20" i="46" s="1"/>
  <c r="B12" i="46"/>
  <c r="D19" i="46" l="1"/>
  <c r="D20" i="46" s="1"/>
  <c r="B19" i="46"/>
  <c r="B20" i="46" s="1"/>
  <c r="F15" i="13" l="1"/>
  <c r="F11" i="13"/>
  <c r="D15" i="13"/>
  <c r="D11" i="13"/>
  <c r="B15" i="13"/>
  <c r="B11" i="13"/>
  <c r="B17" i="13" l="1"/>
  <c r="D17" i="13"/>
  <c r="F17" i="13"/>
  <c r="J12" i="12"/>
  <c r="L12" i="12"/>
  <c r="L52" i="44" l="1"/>
  <c r="M27" i="56" l="1"/>
  <c r="M28" i="56"/>
  <c r="L49" i="44" l="1"/>
  <c r="L48" i="44" l="1"/>
  <c r="L47" i="44"/>
  <c r="R20" i="13" l="1"/>
  <c r="R21" i="13"/>
  <c r="R22" i="13"/>
  <c r="R23" i="13"/>
  <c r="P20" i="13"/>
  <c r="P21" i="13"/>
  <c r="P22" i="13"/>
  <c r="P23" i="13"/>
  <c r="N20" i="13"/>
  <c r="N21" i="13"/>
  <c r="N22" i="13"/>
  <c r="N23" i="13"/>
  <c r="L40" i="10"/>
  <c r="L41" i="10"/>
  <c r="L42" i="10"/>
  <c r="J40" i="10"/>
  <c r="J41" i="10"/>
  <c r="J42" i="10"/>
  <c r="R39" i="11"/>
  <c r="R40" i="11"/>
  <c r="R41" i="11"/>
  <c r="P39" i="11"/>
  <c r="P40" i="11"/>
  <c r="P41" i="11"/>
  <c r="N39" i="11"/>
  <c r="N40" i="11"/>
  <c r="N41" i="11"/>
  <c r="L50" i="44" l="1"/>
  <c r="L51" i="44"/>
  <c r="J50" i="44"/>
  <c r="J51" i="44"/>
  <c r="F41" i="47"/>
  <c r="E41" i="47"/>
  <c r="F40" i="47"/>
  <c r="C41" i="47"/>
  <c r="C40" i="47"/>
  <c r="B41" i="47"/>
  <c r="B40" i="47"/>
  <c r="M38" i="15"/>
  <c r="M39" i="15"/>
  <c r="M36" i="15"/>
  <c r="M20" i="15"/>
  <c r="N10" i="15"/>
  <c r="N46" i="14"/>
  <c r="M45" i="14"/>
  <c r="N36" i="14"/>
  <c r="M36" i="14"/>
  <c r="M30" i="14"/>
  <c r="D6" i="59"/>
  <c r="E6" i="59"/>
  <c r="F6" i="59"/>
  <c r="H6" i="59"/>
  <c r="J6" i="59"/>
  <c r="L6" i="59"/>
  <c r="P6" i="59"/>
  <c r="D11" i="59"/>
  <c r="E11" i="59"/>
  <c r="F11" i="59"/>
  <c r="H11" i="59"/>
  <c r="J11" i="59"/>
  <c r="L11" i="59"/>
  <c r="P11" i="59"/>
  <c r="D16" i="59"/>
  <c r="E16" i="59"/>
  <c r="F16" i="59"/>
  <c r="H16" i="59"/>
  <c r="J16" i="59"/>
  <c r="L16" i="59"/>
  <c r="D16" i="58"/>
  <c r="E16" i="58"/>
  <c r="F16" i="58"/>
  <c r="G16" i="58"/>
  <c r="H16" i="58"/>
  <c r="I16" i="58"/>
  <c r="D11" i="58"/>
  <c r="E11" i="58"/>
  <c r="F11" i="58"/>
  <c r="G11" i="58"/>
  <c r="H11" i="58"/>
  <c r="I11" i="58"/>
  <c r="D6" i="58"/>
  <c r="E6" i="58"/>
  <c r="F6" i="58"/>
  <c r="G6" i="58"/>
  <c r="H6" i="58"/>
  <c r="I6" i="58"/>
  <c r="L56" i="14"/>
  <c r="K56" i="14"/>
  <c r="L55" i="14"/>
  <c r="K55" i="14"/>
  <c r="J58" i="14"/>
  <c r="I58" i="14"/>
  <c r="J57" i="14"/>
  <c r="I57" i="14"/>
  <c r="J56" i="14"/>
  <c r="I56" i="14"/>
  <c r="J55" i="14"/>
  <c r="I55" i="14"/>
  <c r="J54" i="14"/>
  <c r="H58" i="14"/>
  <c r="G58" i="14"/>
  <c r="H57" i="14"/>
  <c r="G57" i="14"/>
  <c r="H56" i="14"/>
  <c r="G56" i="14"/>
  <c r="H55" i="14"/>
  <c r="G55" i="14"/>
  <c r="H54" i="14"/>
  <c r="G54" i="14"/>
  <c r="F55" i="14"/>
  <c r="F58" i="14"/>
  <c r="F54" i="14"/>
  <c r="E55" i="14"/>
  <c r="E58" i="14"/>
  <c r="N16" i="59"/>
  <c r="N6" i="59"/>
  <c r="N11" i="59"/>
  <c r="J16" i="58"/>
  <c r="J11" i="58"/>
  <c r="J6" i="58"/>
  <c r="K6" i="58"/>
  <c r="K11" i="58"/>
  <c r="D50" i="14"/>
  <c r="C50" i="14"/>
  <c r="L47" i="15"/>
  <c r="K47" i="15"/>
  <c r="L46" i="15"/>
  <c r="K46" i="15"/>
  <c r="L45" i="15"/>
  <c r="K45" i="15"/>
  <c r="J48" i="15"/>
  <c r="I48" i="15"/>
  <c r="M48" i="15" s="1"/>
  <c r="J47" i="15"/>
  <c r="I47" i="15"/>
  <c r="J46" i="15"/>
  <c r="I46" i="15"/>
  <c r="J45" i="15"/>
  <c r="I45" i="15"/>
  <c r="H47" i="15"/>
  <c r="G47" i="15"/>
  <c r="H46" i="15"/>
  <c r="G46" i="15"/>
  <c r="H45" i="15"/>
  <c r="G45" i="15"/>
  <c r="F45" i="15"/>
  <c r="E45" i="15"/>
  <c r="N36" i="15"/>
  <c r="N27" i="15"/>
  <c r="N39" i="15"/>
  <c r="N38" i="15"/>
  <c r="N37" i="15"/>
  <c r="M37" i="15"/>
  <c r="N28" i="15"/>
  <c r="N21" i="15"/>
  <c r="M21" i="15"/>
  <c r="N20" i="15"/>
  <c r="N11" i="15"/>
  <c r="N12" i="15"/>
  <c r="M10" i="15"/>
  <c r="M11" i="15"/>
  <c r="M12" i="15"/>
  <c r="N48" i="14"/>
  <c r="M48" i="14"/>
  <c r="N47" i="14"/>
  <c r="M47" i="14"/>
  <c r="M46" i="14"/>
  <c r="N45" i="14"/>
  <c r="N40" i="14"/>
  <c r="M40" i="14"/>
  <c r="N39" i="14"/>
  <c r="M39" i="14"/>
  <c r="M37" i="14"/>
  <c r="M31" i="14"/>
  <c r="N31" i="14"/>
  <c r="M29" i="14"/>
  <c r="M28" i="14"/>
  <c r="N30" i="14"/>
  <c r="N29" i="14"/>
  <c r="N28" i="14"/>
  <c r="L9" i="44"/>
  <c r="L10" i="44"/>
  <c r="L11" i="44"/>
  <c r="L12" i="44"/>
  <c r="L13" i="44"/>
  <c r="L14" i="44"/>
  <c r="L15" i="44"/>
  <c r="L16" i="44"/>
  <c r="L17" i="44"/>
  <c r="L18" i="44"/>
  <c r="L19" i="44"/>
  <c r="L20" i="44"/>
  <c r="L21" i="44"/>
  <c r="L22" i="44"/>
  <c r="L23" i="44"/>
  <c r="L24" i="44"/>
  <c r="L25" i="44"/>
  <c r="L26" i="44"/>
  <c r="L27" i="44"/>
  <c r="L28" i="44"/>
  <c r="L29" i="44"/>
  <c r="L30" i="44"/>
  <c r="L31" i="44"/>
  <c r="L32" i="44"/>
  <c r="L33" i="44"/>
  <c r="L34" i="44"/>
  <c r="L35" i="44"/>
  <c r="L36" i="44"/>
  <c r="L37" i="44"/>
  <c r="L38" i="44"/>
  <c r="L39" i="44"/>
  <c r="L40" i="44"/>
  <c r="L41" i="44"/>
  <c r="L42" i="44"/>
  <c r="L43" i="44"/>
  <c r="L44" i="44"/>
  <c r="L45" i="44"/>
  <c r="L46" i="44"/>
  <c r="J9" i="44"/>
  <c r="J10" i="44"/>
  <c r="J11" i="44"/>
  <c r="J12" i="44"/>
  <c r="J13" i="44"/>
  <c r="J14" i="44"/>
  <c r="J15" i="44"/>
  <c r="J16" i="44"/>
  <c r="J17" i="44"/>
  <c r="J18" i="44"/>
  <c r="J19" i="44"/>
  <c r="J20" i="44"/>
  <c r="J21" i="44"/>
  <c r="J22" i="44"/>
  <c r="J23" i="44"/>
  <c r="J24" i="44"/>
  <c r="J25" i="44"/>
  <c r="J26" i="44"/>
  <c r="J27" i="44"/>
  <c r="J28" i="44"/>
  <c r="J29" i="44"/>
  <c r="J30" i="44"/>
  <c r="J31" i="44"/>
  <c r="J32" i="44"/>
  <c r="J33" i="44"/>
  <c r="J34" i="44"/>
  <c r="J35" i="44"/>
  <c r="J36" i="44"/>
  <c r="J37" i="44"/>
  <c r="J38" i="44"/>
  <c r="J39" i="44"/>
  <c r="J40" i="44"/>
  <c r="J41" i="44"/>
  <c r="J42" i="44"/>
  <c r="J43" i="44"/>
  <c r="J44" i="44"/>
  <c r="J45" i="44"/>
  <c r="J46" i="44"/>
  <c r="J47" i="44"/>
  <c r="J48" i="44"/>
  <c r="J49" i="44"/>
  <c r="G31" i="53"/>
  <c r="I31" i="53"/>
  <c r="I30" i="48"/>
  <c r="H30" i="48"/>
  <c r="G44" i="49"/>
  <c r="G50" i="49"/>
  <c r="G53" i="49"/>
  <c r="G59" i="49"/>
  <c r="G41" i="49"/>
  <c r="F44" i="49"/>
  <c r="F50" i="49"/>
  <c r="F53" i="49"/>
  <c r="F59" i="49"/>
  <c r="F41" i="49"/>
  <c r="G41" i="50"/>
  <c r="F44" i="50"/>
  <c r="G44" i="50"/>
  <c r="F47" i="50"/>
  <c r="G47" i="50"/>
  <c r="F50" i="50"/>
  <c r="G50" i="50"/>
  <c r="G38" i="50"/>
  <c r="F38" i="50"/>
  <c r="G24" i="51"/>
  <c r="D52" i="51" s="1"/>
  <c r="G25" i="51"/>
  <c r="D53" i="51" s="1"/>
  <c r="G26" i="51"/>
  <c r="D54" i="51" s="1"/>
  <c r="G27" i="51"/>
  <c r="D55" i="51" s="1"/>
  <c r="H24" i="51"/>
  <c r="E52" i="51" s="1"/>
  <c r="H25" i="51"/>
  <c r="E53" i="51" s="1"/>
  <c r="H26" i="51"/>
  <c r="E54" i="51" s="1"/>
  <c r="H27" i="51"/>
  <c r="E55" i="51" s="1"/>
  <c r="I24" i="51"/>
  <c r="F52" i="51" s="1"/>
  <c r="I25" i="51"/>
  <c r="F53" i="51" s="1"/>
  <c r="I26" i="51"/>
  <c r="F54" i="51" s="1"/>
  <c r="I27" i="51"/>
  <c r="F55" i="51" s="1"/>
  <c r="I23" i="51"/>
  <c r="F51" i="51" s="1"/>
  <c r="H23" i="51"/>
  <c r="E51" i="51" s="1"/>
  <c r="G23" i="51"/>
  <c r="D51" i="51" s="1"/>
  <c r="J14" i="11"/>
  <c r="H14" i="11"/>
  <c r="M6" i="56"/>
  <c r="M7" i="56"/>
  <c r="M8" i="56"/>
  <c r="M9" i="56"/>
  <c r="M10" i="56"/>
  <c r="M11" i="56"/>
  <c r="M12" i="56"/>
  <c r="M13" i="56"/>
  <c r="M14" i="56"/>
  <c r="M15" i="56"/>
  <c r="M16" i="56"/>
  <c r="M17" i="56"/>
  <c r="M18" i="56"/>
  <c r="M19" i="56"/>
  <c r="M20" i="56"/>
  <c r="M21" i="56"/>
  <c r="M22" i="56"/>
  <c r="M23" i="56"/>
  <c r="M24" i="56"/>
  <c r="M25" i="56"/>
  <c r="M26" i="56"/>
  <c r="F32" i="49"/>
  <c r="C32" i="49"/>
  <c r="F36" i="47"/>
  <c r="E36" i="47"/>
  <c r="D17" i="54"/>
  <c r="C17" i="54"/>
  <c r="F42" i="51"/>
  <c r="E42" i="51"/>
  <c r="D42" i="51"/>
  <c r="F15" i="51"/>
  <c r="E15" i="51"/>
  <c r="D15" i="51"/>
  <c r="E62" i="49"/>
  <c r="D62" i="49"/>
  <c r="C62" i="49"/>
  <c r="B62" i="49"/>
  <c r="D32" i="49"/>
  <c r="E32" i="49"/>
  <c r="B32" i="49"/>
  <c r="H50" i="16"/>
  <c r="G50" i="16"/>
  <c r="F50" i="16"/>
  <c r="H40" i="16"/>
  <c r="G40" i="16"/>
  <c r="F40" i="16"/>
  <c r="J41" i="15"/>
  <c r="I41" i="15"/>
  <c r="J32" i="15"/>
  <c r="I32" i="15"/>
  <c r="J23" i="15"/>
  <c r="I23" i="15"/>
  <c r="L14" i="15"/>
  <c r="K14" i="15"/>
  <c r="L41" i="15"/>
  <c r="K41" i="15"/>
  <c r="H41" i="15"/>
  <c r="G41" i="15"/>
  <c r="F41" i="15"/>
  <c r="E41" i="15"/>
  <c r="L32" i="15"/>
  <c r="K32" i="15"/>
  <c r="H32" i="15"/>
  <c r="G32" i="15"/>
  <c r="J14" i="15"/>
  <c r="I14" i="15"/>
  <c r="H14" i="15"/>
  <c r="G14" i="15"/>
  <c r="M32" i="15"/>
  <c r="H12" i="12"/>
  <c r="H15" i="12" s="1"/>
  <c r="F12" i="12"/>
  <c r="F15" i="12" s="1"/>
  <c r="D12" i="12"/>
  <c r="B12" i="12"/>
  <c r="B15" i="12" s="1"/>
  <c r="L14" i="11"/>
  <c r="F14" i="11"/>
  <c r="D14" i="11"/>
  <c r="B14" i="11"/>
  <c r="L10" i="11"/>
  <c r="J10" i="11"/>
  <c r="H10" i="11"/>
  <c r="F10" i="11"/>
  <c r="D10" i="11"/>
  <c r="B10" i="11"/>
  <c r="D59" i="14"/>
  <c r="L23" i="14"/>
  <c r="K23" i="14"/>
  <c r="J23" i="14"/>
  <c r="I23" i="14"/>
  <c r="G32" i="49"/>
  <c r="D36" i="47"/>
  <c r="H36" i="47" s="1"/>
  <c r="C36" i="47"/>
  <c r="B36" i="47"/>
  <c r="G30" i="47"/>
  <c r="F30" i="47"/>
  <c r="E30" i="47"/>
  <c r="D30" i="47"/>
  <c r="C30" i="47"/>
  <c r="B30" i="47"/>
  <c r="G18" i="47"/>
  <c r="F18" i="47"/>
  <c r="E18" i="47"/>
  <c r="D18" i="47"/>
  <c r="C18" i="47"/>
  <c r="B18" i="47"/>
  <c r="G24" i="47"/>
  <c r="F24" i="47"/>
  <c r="E24" i="47"/>
  <c r="D24" i="47"/>
  <c r="C24" i="47"/>
  <c r="B24" i="47"/>
  <c r="G12" i="47"/>
  <c r="F12" i="47"/>
  <c r="E12" i="47"/>
  <c r="D12" i="47"/>
  <c r="C12" i="47"/>
  <c r="B12" i="47"/>
  <c r="E26" i="16"/>
  <c r="D26" i="16"/>
  <c r="C26" i="16"/>
  <c r="E16" i="16"/>
  <c r="D16" i="16"/>
  <c r="C16" i="16"/>
  <c r="L50" i="14"/>
  <c r="K50" i="14"/>
  <c r="J50" i="14"/>
  <c r="I50" i="14"/>
  <c r="H50" i="14"/>
  <c r="G50" i="14"/>
  <c r="F50" i="14"/>
  <c r="E50" i="14"/>
  <c r="L41" i="14"/>
  <c r="K41" i="14"/>
  <c r="J41" i="14"/>
  <c r="I41" i="14"/>
  <c r="H41" i="14"/>
  <c r="G41" i="14"/>
  <c r="F41" i="14"/>
  <c r="E41" i="14"/>
  <c r="J32" i="14"/>
  <c r="I32" i="14"/>
  <c r="H32" i="14"/>
  <c r="G32" i="14"/>
  <c r="F32" i="14"/>
  <c r="E32" i="14"/>
  <c r="L14" i="14"/>
  <c r="K14" i="14"/>
  <c r="J14" i="14"/>
  <c r="I14" i="14"/>
  <c r="H14" i="14"/>
  <c r="G14" i="14"/>
  <c r="F14" i="14"/>
  <c r="E14" i="14"/>
  <c r="L15" i="13"/>
  <c r="J15" i="13"/>
  <c r="H15" i="13"/>
  <c r="L11" i="13"/>
  <c r="J11" i="13"/>
  <c r="H11" i="13"/>
  <c r="H17" i="13" l="1"/>
  <c r="J17" i="13"/>
  <c r="L17" i="13"/>
  <c r="H18" i="47"/>
  <c r="L31" i="53"/>
  <c r="G56" i="50"/>
  <c r="F56" i="50"/>
  <c r="N58" i="14"/>
  <c r="M45" i="15"/>
  <c r="M47" i="15"/>
  <c r="K50" i="15"/>
  <c r="N55" i="14"/>
  <c r="L59" i="14"/>
  <c r="N56" i="14"/>
  <c r="M14" i="14"/>
  <c r="M54" i="14"/>
  <c r="N41" i="14"/>
  <c r="I59" i="14"/>
  <c r="M23" i="14"/>
  <c r="H59" i="14"/>
  <c r="B16" i="11"/>
  <c r="P16" i="59"/>
  <c r="K16" i="58"/>
  <c r="H30" i="47"/>
  <c r="G28" i="51"/>
  <c r="I28" i="51"/>
  <c r="F56" i="51"/>
  <c r="E56" i="51"/>
  <c r="H28" i="51"/>
  <c r="D56" i="51"/>
  <c r="E42" i="47"/>
  <c r="G62" i="49"/>
  <c r="F62" i="49"/>
  <c r="H40" i="47"/>
  <c r="F42" i="47"/>
  <c r="H24" i="47"/>
  <c r="H41" i="47"/>
  <c r="G42" i="47"/>
  <c r="D42" i="47"/>
  <c r="B42" i="47"/>
  <c r="C42" i="47"/>
  <c r="J31" i="53"/>
  <c r="J40" i="16"/>
  <c r="K40" i="16"/>
  <c r="I40" i="16"/>
  <c r="N46" i="15"/>
  <c r="N45" i="15"/>
  <c r="C50" i="15"/>
  <c r="N23" i="15"/>
  <c r="N41" i="15"/>
  <c r="N47" i="15"/>
  <c r="M41" i="15"/>
  <c r="N32" i="15"/>
  <c r="F50" i="15"/>
  <c r="M46" i="15"/>
  <c r="N48" i="15"/>
  <c r="I50" i="15"/>
  <c r="D50" i="15"/>
  <c r="G50" i="15"/>
  <c r="J50" i="15"/>
  <c r="L50" i="15"/>
  <c r="M23" i="15"/>
  <c r="M14" i="15"/>
  <c r="N14" i="15"/>
  <c r="E50" i="15"/>
  <c r="H50" i="15"/>
  <c r="N50" i="14"/>
  <c r="M58" i="14"/>
  <c r="M57" i="14"/>
  <c r="M32" i="14"/>
  <c r="K59" i="14"/>
  <c r="M41" i="14"/>
  <c r="F59" i="14"/>
  <c r="N14" i="14"/>
  <c r="N23" i="14"/>
  <c r="J59" i="14"/>
  <c r="M55" i="14"/>
  <c r="M50" i="14"/>
  <c r="N54" i="14"/>
  <c r="N32" i="14"/>
  <c r="G59" i="14"/>
  <c r="N57" i="14"/>
  <c r="E59" i="14"/>
  <c r="M56" i="14"/>
  <c r="P15" i="13"/>
  <c r="N15" i="13"/>
  <c r="D16" i="11"/>
  <c r="L16" i="11"/>
  <c r="N14" i="11"/>
  <c r="P14" i="11"/>
  <c r="F16" i="11"/>
  <c r="J15" i="12"/>
  <c r="L15" i="12"/>
  <c r="N10" i="11"/>
  <c r="J16" i="11"/>
  <c r="R14" i="11"/>
  <c r="H16" i="11"/>
  <c r="P10" i="11"/>
  <c r="R10" i="11"/>
  <c r="P11" i="13"/>
  <c r="R11" i="13"/>
  <c r="R15" i="13"/>
  <c r="D15" i="12"/>
  <c r="N11" i="13"/>
  <c r="R17" i="13" l="1"/>
  <c r="P17" i="13"/>
  <c r="N17" i="13"/>
  <c r="H42" i="47"/>
  <c r="M50" i="15"/>
  <c r="N50" i="15"/>
  <c r="N59" i="14"/>
  <c r="M59" i="14"/>
  <c r="N16" i="11"/>
  <c r="P16" i="11"/>
  <c r="R16" i="11"/>
</calcChain>
</file>

<file path=xl/comments1.xml><?xml version="1.0" encoding="utf-8"?>
<comments xmlns="http://schemas.openxmlformats.org/spreadsheetml/2006/main">
  <authors>
    <author>Fredrik Söderbaum</author>
  </authors>
  <commentList>
    <comment ref="A11" authorId="0" shapeId="0">
      <text>
        <r>
          <rPr>
            <b/>
            <sz val="9"/>
            <color indexed="81"/>
            <rFont val="Tahoma"/>
            <charset val="1"/>
          </rPr>
          <t>Fredrik Söderbaum:</t>
        </r>
        <r>
          <rPr>
            <sz val="9"/>
            <color indexed="81"/>
            <rFont val="Tahoma"/>
            <charset val="1"/>
          </rPr>
          <t xml:space="preserve">
få till dessa intervaller enligt tabell 7
KLART</t>
        </r>
      </text>
    </comment>
  </commentList>
</comments>
</file>

<file path=xl/comments2.xml><?xml version="1.0" encoding="utf-8"?>
<comments xmlns="http://schemas.openxmlformats.org/spreadsheetml/2006/main">
  <authors>
    <author>Fredrik Söderbaum</author>
  </authors>
  <commentList>
    <comment ref="A10" authorId="0" shapeId="0">
      <text>
        <r>
          <rPr>
            <b/>
            <sz val="9"/>
            <color indexed="81"/>
            <rFont val="Tahoma"/>
            <charset val="1"/>
          </rPr>
          <t>Fredrik Söderbaum:</t>
        </r>
        <r>
          <rPr>
            <sz val="9"/>
            <color indexed="81"/>
            <rFont val="Tahoma"/>
            <charset val="1"/>
          </rPr>
          <t xml:space="preserve">
ordna intervaller enligt tabell 7</t>
        </r>
      </text>
    </comment>
  </commentList>
</comments>
</file>

<file path=xl/sharedStrings.xml><?xml version="1.0" encoding="utf-8"?>
<sst xmlns="http://schemas.openxmlformats.org/spreadsheetml/2006/main" count="2156" uniqueCount="422">
  <si>
    <t>Ålder</t>
  </si>
  <si>
    <t>Typ av fartyg</t>
  </si>
  <si>
    <t>Type of vessel/ship</t>
  </si>
  <si>
    <t>Antal</t>
  </si>
  <si>
    <t>Number</t>
  </si>
  <si>
    <t>Totalt</t>
  </si>
  <si>
    <t>Other special vessels driven by machinery</t>
  </si>
  <si>
    <r>
      <t>Lastfartyg/</t>
    </r>
    <r>
      <rPr>
        <i/>
        <sz val="10"/>
        <color theme="1"/>
        <rFont val="Arial"/>
        <family val="2"/>
      </rPr>
      <t>Cargo ships</t>
    </r>
  </si>
  <si>
    <r>
      <t>Handelsfartyg/</t>
    </r>
    <r>
      <rPr>
        <b/>
        <i/>
        <sz val="10"/>
        <color theme="1"/>
        <rFont val="Arial"/>
        <family val="2"/>
      </rPr>
      <t>Merchant ships</t>
    </r>
  </si>
  <si>
    <r>
      <t>Pråmar/</t>
    </r>
    <r>
      <rPr>
        <i/>
        <sz val="10"/>
        <color theme="1"/>
        <rFont val="Arial"/>
        <family val="2"/>
      </rPr>
      <t>Barges</t>
    </r>
  </si>
  <si>
    <r>
      <t>Samtliga fartyg/</t>
    </r>
    <r>
      <rPr>
        <b/>
        <i/>
        <sz val="10"/>
        <color theme="1"/>
        <rFont val="Arial"/>
        <family val="2"/>
      </rPr>
      <t>All vessels</t>
    </r>
  </si>
  <si>
    <t>Övriga passagerarfartyg</t>
  </si>
  <si>
    <t>Passenger vessels</t>
  </si>
  <si>
    <t>Samtliga handelsfartyg</t>
  </si>
  <si>
    <t>All merchant vessels</t>
  </si>
  <si>
    <t>Tugs and salvage ships</t>
  </si>
  <si>
    <t>Övriga specialfartyg</t>
  </si>
  <si>
    <t>Samtliga specialfartyg</t>
  </si>
  <si>
    <t>Other passenger ships</t>
  </si>
  <si>
    <t>0 år</t>
  </si>
  <si>
    <t>Samtliga fartyg</t>
  </si>
  <si>
    <t>Tankfartyg</t>
  </si>
  <si>
    <t>Tankers</t>
  </si>
  <si>
    <t>Torrlastfartyg</t>
  </si>
  <si>
    <t>Dry cargo ships</t>
  </si>
  <si>
    <t>Bulkfartyg</t>
  </si>
  <si>
    <t>Bulk carriers</t>
  </si>
  <si>
    <t>Passagerarfärjor</t>
  </si>
  <si>
    <t>Passenger ferries</t>
  </si>
  <si>
    <t>All merchant vessels/ships</t>
  </si>
  <si>
    <t>Pråmar</t>
  </si>
  <si>
    <t>Barges</t>
  </si>
  <si>
    <t>Isbrytare</t>
  </si>
  <si>
    <t>Ice breakers</t>
  </si>
  <si>
    <t>Other special vessels</t>
  </si>
  <si>
    <t>All special vessels/ships</t>
  </si>
  <si>
    <t>Fördelning efter bruttodräktighet</t>
  </si>
  <si>
    <t>Classified by gross tonnage</t>
  </si>
  <si>
    <t>Fördelning efter dödvikt</t>
  </si>
  <si>
    <t>Classified by deadweight</t>
  </si>
  <si>
    <t>Samtliga lastfartyg</t>
  </si>
  <si>
    <t>All cargo ships</t>
  </si>
  <si>
    <t>Total</t>
  </si>
  <si>
    <t>Stockholm</t>
  </si>
  <si>
    <t>Göteborg</t>
  </si>
  <si>
    <t>Piteå</t>
  </si>
  <si>
    <t>Lysekil</t>
  </si>
  <si>
    <t>Ystad</t>
  </si>
  <si>
    <t>Oskarshamn</t>
  </si>
  <si>
    <t>Trelleborg</t>
  </si>
  <si>
    <t>Visby</t>
  </si>
  <si>
    <t>Hemmahamn</t>
  </si>
  <si>
    <t>Home port</t>
  </si>
  <si>
    <t>Antal fartyg</t>
  </si>
  <si>
    <t>Number of ships</t>
  </si>
  <si>
    <t>Gross tonnage</t>
  </si>
  <si>
    <t>Övriga</t>
  </si>
  <si>
    <t>Förändring</t>
  </si>
  <si>
    <t>Change</t>
  </si>
  <si>
    <t>Second hand tonnage bought from abroad</t>
  </si>
  <si>
    <t>Uthyrda till utlandet</t>
  </si>
  <si>
    <t>Vessels in Swedish service</t>
  </si>
  <si>
    <t>Chartered to foreign countries</t>
  </si>
  <si>
    <t>Gross tonnage days in 1000</t>
  </si>
  <si>
    <t>Huvudsaklig användning</t>
  </si>
  <si>
    <t>Main traffic</t>
  </si>
  <si>
    <t>I fart mellan svenska hamnar</t>
  </si>
  <si>
    <t>In service between Swedish ports</t>
  </si>
  <si>
    <t>I fart mellan utländska hamnar</t>
  </si>
  <si>
    <t>In service between foreign ports</t>
  </si>
  <si>
    <t>Ej använda under året</t>
  </si>
  <si>
    <t>Vessels not in use during the whole year</t>
  </si>
  <si>
    <t>Okänd användning</t>
  </si>
  <si>
    <t>Use unknown</t>
  </si>
  <si>
    <t>Huvudsakligen i fart mellan utländska hamnar</t>
  </si>
  <si>
    <t>Age</t>
  </si>
  <si>
    <t>8+</t>
  </si>
  <si>
    <r>
      <t>Tankfartyg/</t>
    </r>
    <r>
      <rPr>
        <i/>
        <sz val="10"/>
        <color theme="1"/>
        <rFont val="Arial"/>
        <family val="2"/>
      </rPr>
      <t>Tankers</t>
    </r>
  </si>
  <si>
    <r>
      <t>Bulkfartyg/</t>
    </r>
    <r>
      <rPr>
        <i/>
        <sz val="10"/>
        <color theme="1"/>
        <rFont val="Arial"/>
        <family val="2"/>
      </rPr>
      <t>Bulk carriers</t>
    </r>
  </si>
  <si>
    <r>
      <t>Torrlastfartyg/</t>
    </r>
    <r>
      <rPr>
        <i/>
        <sz val="10"/>
        <color theme="1"/>
        <rFont val="Arial"/>
        <family val="2"/>
      </rPr>
      <t>Dry cargo ships</t>
    </r>
  </si>
  <si>
    <r>
      <t>Lastfartyg/</t>
    </r>
    <r>
      <rPr>
        <b/>
        <i/>
        <sz val="10"/>
        <color theme="1"/>
        <rFont val="Arial"/>
        <family val="2"/>
      </rPr>
      <t>Cargo ships</t>
    </r>
  </si>
  <si>
    <r>
      <t>Passagerarfärjor/</t>
    </r>
    <r>
      <rPr>
        <i/>
        <sz val="10"/>
        <color theme="1"/>
        <rFont val="Arial"/>
        <family val="2"/>
      </rPr>
      <t>Passenger ferries</t>
    </r>
  </si>
  <si>
    <r>
      <t>Pråmar/</t>
    </r>
    <r>
      <rPr>
        <b/>
        <i/>
        <sz val="10"/>
        <color theme="1"/>
        <rFont val="Arial"/>
        <family val="2"/>
      </rPr>
      <t>Barges</t>
    </r>
  </si>
  <si>
    <r>
      <t>Isbrytare/</t>
    </r>
    <r>
      <rPr>
        <i/>
        <sz val="10"/>
        <color theme="1"/>
        <rFont val="Arial"/>
        <family val="2"/>
      </rPr>
      <t>Ice breakers</t>
    </r>
  </si>
  <si>
    <r>
      <t>Samtliga specialfartyg/</t>
    </r>
    <r>
      <rPr>
        <b/>
        <i/>
        <sz val="10"/>
        <color theme="1"/>
        <rFont val="Arial"/>
        <family val="2"/>
      </rPr>
      <t>All special ships</t>
    </r>
  </si>
  <si>
    <r>
      <t>Bulkfartyg/</t>
    </r>
    <r>
      <rPr>
        <i/>
        <sz val="10"/>
        <color theme="1"/>
        <rFont val="Arial"/>
        <family val="2"/>
      </rPr>
      <t>Bulkers</t>
    </r>
  </si>
  <si>
    <t xml:space="preserve">I fart mellan svenska hamnar och 
hamnar utanför EU. </t>
  </si>
  <si>
    <t>In service between Swedish ports 
and ports outside EU</t>
  </si>
  <si>
    <t>China</t>
  </si>
  <si>
    <t>Japan</t>
  </si>
  <si>
    <t>Norway</t>
  </si>
  <si>
    <t xml:space="preserve">Number </t>
  </si>
  <si>
    <t>Other passenger vessels</t>
  </si>
  <si>
    <t>Sverige</t>
  </si>
  <si>
    <t>Övriga EU</t>
  </si>
  <si>
    <t>Norge</t>
  </si>
  <si>
    <t>USA</t>
  </si>
  <si>
    <t>Kina</t>
  </si>
  <si>
    <t>Year</t>
  </si>
  <si>
    <t>Sweden</t>
  </si>
  <si>
    <t>Other EU</t>
  </si>
  <si>
    <t>Pråmar/Barges</t>
  </si>
  <si>
    <t>Svenskregistrerat</t>
  </si>
  <si>
    <t>Utlandsregistrerat</t>
  </si>
  <si>
    <t>World fleet</t>
  </si>
  <si>
    <t xml:space="preserve">Världshandelsflottan </t>
  </si>
  <si>
    <t>Svenskregistrerat, andel i %</t>
  </si>
  <si>
    <t>År</t>
  </si>
  <si>
    <r>
      <t>Specialfartyg/</t>
    </r>
    <r>
      <rPr>
        <b/>
        <i/>
        <sz val="10"/>
        <color theme="1"/>
        <rFont val="Arial"/>
        <family val="2"/>
      </rPr>
      <t>Special Ships</t>
    </r>
  </si>
  <si>
    <t xml:space="preserve">All merchant vessels </t>
  </si>
  <si>
    <t>Brd i 1 000</t>
  </si>
  <si>
    <t>Gross tonnage in 1 000</t>
  </si>
  <si>
    <t>Gross tonnage days in 1 000</t>
  </si>
  <si>
    <t>Deadweight in 1 000</t>
  </si>
  <si>
    <t>Bruttodräktighet i 1 000</t>
  </si>
  <si>
    <t>Bruttodräktighet 0–99</t>
  </si>
  <si>
    <t>Bruttodräktighet 100–</t>
  </si>
  <si>
    <t>1–4 år</t>
  </si>
  <si>
    <t>5–14 år</t>
  </si>
  <si>
    <t>15–39 år</t>
  </si>
  <si>
    <t>40– år</t>
  </si>
  <si>
    <t>100 –</t>
  </si>
  <si>
    <t>500 –</t>
  </si>
  <si>
    <t>1 500 –</t>
  </si>
  <si>
    <t>5 000 –</t>
  </si>
  <si>
    <t>40 000 –</t>
  </si>
  <si>
    <t>1 –</t>
  </si>
  <si>
    <t>I fart mellan svenska hamnar och EU-hamnar</t>
  </si>
  <si>
    <t>In service between Swedish ports and EU ports</t>
  </si>
  <si>
    <t>Brd-dagar i   1 000</t>
  </si>
  <si>
    <t>Brd-dagar i     1 000</t>
  </si>
  <si>
    <t>Brd-dagar i         1 000</t>
  </si>
  <si>
    <t>Brd-dagar i       1 000</t>
  </si>
  <si>
    <t>Brd-dagar i 
1 000</t>
  </si>
  <si>
    <t>Resten av 
världen</t>
  </si>
  <si>
    <t>Övriga 
Europa</t>
  </si>
  <si>
    <t>Other 
Europe</t>
  </si>
  <si>
    <t>Rest of 
world</t>
  </si>
  <si>
    <t>–</t>
  </si>
  <si>
    <t>Övriga passagerarfartyg/</t>
  </si>
  <si>
    <t>Passagerarfartyg/</t>
  </si>
  <si>
    <t>Samtliga handelsfartyg/</t>
  </si>
  <si>
    <t>Övriga specialfartyg med motor/</t>
  </si>
  <si>
    <t>Inköpt begagnad från utlandet/</t>
  </si>
  <si>
    <t>Type of vessel</t>
  </si>
  <si>
    <t>Gross tonnage 
in 1 000</t>
  </si>
  <si>
    <t>Gross tonnage 
days in 1 000</t>
  </si>
  <si>
    <t>..</t>
  </si>
  <si>
    <t>Operatörsstorlek 
(Antal fartyg)</t>
  </si>
  <si>
    <t>Gross 
tonnage 
in 1 000</t>
  </si>
  <si>
    <t>Gross 
tonnage days 
in 1 000</t>
  </si>
  <si>
    <t>Typ av fartyg, brd</t>
  </si>
  <si>
    <t>Type of vessel/ship, gross tonnage</t>
  </si>
  <si>
    <t>Lastfartyg</t>
  </si>
  <si>
    <t>Passagerarfartyg</t>
  </si>
  <si>
    <t xml:space="preserve">   Antal</t>
  </si>
  <si>
    <t>Cargo ships</t>
  </si>
  <si>
    <t>in 1 000</t>
  </si>
  <si>
    <r>
      <t>Tankfartyg /</t>
    </r>
    <r>
      <rPr>
        <i/>
        <sz val="10"/>
        <rFont val="Arial"/>
        <family val="2"/>
      </rPr>
      <t>Tankers</t>
    </r>
  </si>
  <si>
    <r>
      <t>Bulkfartyg /</t>
    </r>
    <r>
      <rPr>
        <i/>
        <sz val="10"/>
        <rFont val="Arial"/>
        <family val="2"/>
      </rPr>
      <t>Bulk carriers</t>
    </r>
  </si>
  <si>
    <r>
      <t>Torrlastfartyg/</t>
    </r>
    <r>
      <rPr>
        <i/>
        <sz val="10"/>
        <rFont val="Arial"/>
        <family val="2"/>
      </rPr>
      <t>Dry cargo ships</t>
    </r>
  </si>
  <si>
    <r>
      <t>Passagerarfärjor/</t>
    </r>
    <r>
      <rPr>
        <i/>
        <sz val="10"/>
        <rFont val="Arial"/>
        <family val="2"/>
      </rPr>
      <t>Passenger ferries</t>
    </r>
  </si>
  <si>
    <r>
      <t>Passagerarfartyg/</t>
    </r>
    <r>
      <rPr>
        <b/>
        <i/>
        <sz val="10"/>
        <rFont val="Arial"/>
        <family val="2"/>
      </rPr>
      <t>Passenger ships</t>
    </r>
  </si>
  <si>
    <r>
      <t xml:space="preserve">Samtliga handelsfartyg/
</t>
    </r>
    <r>
      <rPr>
        <b/>
        <i/>
        <sz val="10"/>
        <rFont val="Arial"/>
        <family val="2"/>
      </rPr>
      <t>All merchant vessels/ships</t>
    </r>
  </si>
  <si>
    <r>
      <t>Nybyggd i utlandet/</t>
    </r>
    <r>
      <rPr>
        <i/>
        <sz val="10"/>
        <rFont val="Arial"/>
        <family val="2"/>
      </rPr>
      <t>New built abroad</t>
    </r>
  </si>
  <si>
    <r>
      <t>Nybyggd i Sverige/</t>
    </r>
    <r>
      <rPr>
        <i/>
        <sz val="10"/>
        <rFont val="Arial"/>
        <family val="2"/>
      </rPr>
      <t>New built in Sweden</t>
    </r>
  </si>
  <si>
    <r>
      <t>Total ökning/</t>
    </r>
    <r>
      <rPr>
        <b/>
        <i/>
        <sz val="10"/>
        <rFont val="Arial"/>
        <family val="2"/>
      </rPr>
      <t>Total additions</t>
    </r>
  </si>
  <si>
    <r>
      <t>Såld till utlandet</t>
    </r>
    <r>
      <rPr>
        <i/>
        <sz val="10"/>
        <rFont val="Arial"/>
        <family val="2"/>
      </rPr>
      <t>/Sold abroad</t>
    </r>
  </si>
  <si>
    <r>
      <t>Avregistrerad/</t>
    </r>
    <r>
      <rPr>
        <i/>
        <sz val="10"/>
        <rFont val="Arial"/>
        <family val="2"/>
      </rPr>
      <t>Deregistered</t>
    </r>
  </si>
  <si>
    <t>Bogser- och bärgningsfartyg</t>
  </si>
  <si>
    <r>
      <t>Passagerarfartyg/</t>
    </r>
    <r>
      <rPr>
        <i/>
        <sz val="10"/>
        <color theme="1"/>
        <rFont val="Arial"/>
        <family val="2"/>
      </rPr>
      <t>Passenger ships</t>
    </r>
  </si>
  <si>
    <r>
      <t>Lastfartyg/</t>
    </r>
    <r>
      <rPr>
        <b/>
        <i/>
        <sz val="10"/>
        <rFont val="Arial"/>
        <family val="2"/>
      </rPr>
      <t>Cargo ships</t>
    </r>
  </si>
  <si>
    <r>
      <t>Total minskning/</t>
    </r>
    <r>
      <rPr>
        <b/>
        <i/>
        <sz val="10"/>
        <rFont val="Arial"/>
        <family val="2"/>
      </rPr>
      <t>Total reductions</t>
    </r>
  </si>
  <si>
    <r>
      <t>Nettoförändring/</t>
    </r>
    <r>
      <rPr>
        <b/>
        <i/>
        <sz val="10"/>
        <rFont val="Arial"/>
        <family val="2"/>
      </rPr>
      <t>Net change</t>
    </r>
  </si>
  <si>
    <r>
      <t>Svenska/</t>
    </r>
    <r>
      <rPr>
        <i/>
        <sz val="10"/>
        <rFont val="Arial"/>
        <family val="2"/>
      </rPr>
      <t>Swedish</t>
    </r>
  </si>
  <si>
    <r>
      <t>Utländska/</t>
    </r>
    <r>
      <rPr>
        <i/>
        <sz val="10"/>
        <rFont val="Arial"/>
        <family val="2"/>
      </rPr>
      <t>Foreign</t>
    </r>
  </si>
  <si>
    <r>
      <t>Totalt/</t>
    </r>
    <r>
      <rPr>
        <i/>
        <sz val="10"/>
        <rFont val="Arial"/>
        <family val="2"/>
      </rPr>
      <t>Total</t>
    </r>
  </si>
  <si>
    <r>
      <t>Totalt/</t>
    </r>
    <r>
      <rPr>
        <b/>
        <i/>
        <sz val="10"/>
        <rFont val="Arial"/>
        <family val="2"/>
      </rPr>
      <t>Total</t>
    </r>
  </si>
  <si>
    <t>Gross tonnage 0–99</t>
  </si>
  <si>
    <t>Gross tonnage 100–</t>
  </si>
  <si>
    <t>Operator size
(Number of ships)</t>
  </si>
  <si>
    <r>
      <t>Nettoförändring/</t>
    </r>
    <r>
      <rPr>
        <b/>
        <i/>
        <sz val="10"/>
        <rFont val="Arial"/>
        <family val="2"/>
      </rPr>
      <t>Net changes</t>
    </r>
  </si>
  <si>
    <t>I fart mellan svenska hamnar och 
hamnar utanför EU</t>
  </si>
  <si>
    <r>
      <t>Brd-dagar i 1</t>
    </r>
    <r>
      <rPr>
        <sz val="10"/>
        <rFont val="Calibri"/>
        <family val="2"/>
      </rPr>
      <t> </t>
    </r>
    <r>
      <rPr>
        <sz val="10"/>
        <rFont val="Arial"/>
        <family val="2"/>
      </rPr>
      <t>000</t>
    </r>
  </si>
  <si>
    <t>Sundsvall</t>
  </si>
  <si>
    <t>Skärhamn</t>
  </si>
  <si>
    <t>Malmö</t>
  </si>
  <si>
    <t>Donsö</t>
  </si>
  <si>
    <t>Norrköping</t>
  </si>
  <si>
    <r>
      <t>Totalt/</t>
    </r>
    <r>
      <rPr>
        <b/>
        <i/>
        <sz val="10"/>
        <color theme="1"/>
        <rFont val="Arial"/>
        <family val="2"/>
      </rPr>
      <t>Total</t>
    </r>
  </si>
  <si>
    <t>k</t>
  </si>
  <si>
    <r>
      <t>Nettoförändring %/</t>
    </r>
    <r>
      <rPr>
        <b/>
        <i/>
        <sz val="10"/>
        <rFont val="Arial"/>
        <family val="2"/>
      </rPr>
      <t>Net change %</t>
    </r>
  </si>
  <si>
    <t>of which chartered to foreign countries</t>
  </si>
  <si>
    <t>Tonnage at Swedish disposal</t>
  </si>
  <si>
    <t>Disponerat tonnage</t>
  </si>
  <si>
    <t>Kontaktperson:</t>
  </si>
  <si>
    <t>Trafikanalys</t>
  </si>
  <si>
    <r>
      <t>Utregistrerad/</t>
    </r>
    <r>
      <rPr>
        <i/>
        <sz val="10"/>
        <rFont val="Arial"/>
        <family val="2"/>
      </rPr>
      <t>Change to foreign register</t>
    </r>
  </si>
  <si>
    <r>
      <t xml:space="preserve">Svenska handelsfartyg
</t>
    </r>
    <r>
      <rPr>
        <b/>
        <i/>
        <sz val="10"/>
        <color theme="1"/>
        <rFont val="Arial"/>
        <family val="2"/>
      </rPr>
      <t>Swedish merchant ships</t>
    </r>
  </si>
  <si>
    <r>
      <t xml:space="preserve">Inhyrda handelsfartyg
</t>
    </r>
    <r>
      <rPr>
        <b/>
        <i/>
        <sz val="10"/>
        <color theme="1"/>
        <rFont val="Arial"/>
        <family val="2"/>
      </rPr>
      <t>Chartered merchant ships</t>
    </r>
  </si>
  <si>
    <r>
      <t xml:space="preserve">Totalt
</t>
    </r>
    <r>
      <rPr>
        <b/>
        <i/>
        <sz val="10"/>
        <color theme="1"/>
        <rFont val="Arial"/>
        <family val="2"/>
      </rPr>
      <t>Total</t>
    </r>
  </si>
  <si>
    <t>Share Swedish register, %</t>
  </si>
  <si>
    <t>Foreign registers</t>
  </si>
  <si>
    <r>
      <t xml:space="preserve">Befälhavare/
</t>
    </r>
    <r>
      <rPr>
        <b/>
        <i/>
        <sz val="9"/>
        <color indexed="8"/>
        <rFont val="Arial"/>
        <family val="2"/>
      </rPr>
      <t>Masters</t>
    </r>
  </si>
  <si>
    <r>
      <t xml:space="preserve">Styrmän/
</t>
    </r>
    <r>
      <rPr>
        <b/>
        <i/>
        <sz val="9"/>
        <color indexed="8"/>
        <rFont val="Arial"/>
        <family val="2"/>
      </rPr>
      <t>Mates</t>
    </r>
  </si>
  <si>
    <r>
      <t xml:space="preserve">Däcks-
personal/
</t>
    </r>
    <r>
      <rPr>
        <b/>
        <i/>
        <sz val="9"/>
        <color indexed="8"/>
        <rFont val="Arial"/>
        <family val="2"/>
      </rPr>
      <t>Deck hands</t>
    </r>
  </si>
  <si>
    <r>
      <t xml:space="preserve">Maskin-
befäl/
</t>
    </r>
    <r>
      <rPr>
        <b/>
        <i/>
        <sz val="9"/>
        <color indexed="8"/>
        <rFont val="Arial"/>
        <family val="2"/>
      </rPr>
      <t>Engineers</t>
    </r>
  </si>
  <si>
    <r>
      <t xml:space="preserve">Maskin-
personal/
</t>
    </r>
    <r>
      <rPr>
        <b/>
        <i/>
        <sz val="9"/>
        <color indexed="8"/>
        <rFont val="Arial"/>
        <family val="2"/>
      </rPr>
      <t>Engine room staff</t>
    </r>
  </si>
  <si>
    <r>
      <t xml:space="preserve">Ekonomi-
föreståndare/
</t>
    </r>
    <r>
      <rPr>
        <b/>
        <i/>
        <sz val="9"/>
        <color indexed="8"/>
        <rFont val="Arial"/>
        <family val="2"/>
      </rPr>
      <t>First steward</t>
    </r>
  </si>
  <si>
    <r>
      <t xml:space="preserve">Totalt/
</t>
    </r>
    <r>
      <rPr>
        <b/>
        <i/>
        <sz val="9"/>
        <color indexed="8"/>
        <rFont val="Arial"/>
        <family val="2"/>
      </rPr>
      <t>Total</t>
    </r>
  </si>
  <si>
    <r>
      <t>Kvinnor/</t>
    </r>
    <r>
      <rPr>
        <b/>
        <i/>
        <sz val="10"/>
        <color indexed="8"/>
        <rFont val="Arial"/>
        <family val="2"/>
      </rPr>
      <t>Women</t>
    </r>
  </si>
  <si>
    <r>
      <t>Totalt/</t>
    </r>
    <r>
      <rPr>
        <b/>
        <i/>
        <sz val="10"/>
        <color indexed="8"/>
        <rFont val="Arial"/>
        <family val="2"/>
      </rPr>
      <t>Total</t>
    </r>
  </si>
  <si>
    <r>
      <t>Män/</t>
    </r>
    <r>
      <rPr>
        <b/>
        <i/>
        <sz val="10"/>
        <color indexed="8"/>
        <rFont val="Arial"/>
        <family val="2"/>
      </rPr>
      <t>Men</t>
    </r>
  </si>
  <si>
    <t>2011</t>
  </si>
  <si>
    <t>2012</t>
  </si>
  <si>
    <t>2013</t>
  </si>
  <si>
    <r>
      <t xml:space="preserve">Övrig ekonomipersonal/
</t>
    </r>
    <r>
      <rPr>
        <b/>
        <i/>
        <sz val="9"/>
        <color indexed="8"/>
        <rFont val="Arial"/>
        <family val="2"/>
      </rPr>
      <t>Kitchen staff</t>
    </r>
  </si>
  <si>
    <r>
      <t>Totalt, kvinnor/</t>
    </r>
    <r>
      <rPr>
        <b/>
        <i/>
        <sz val="10"/>
        <color indexed="8"/>
        <rFont val="Arial"/>
        <family val="2"/>
      </rPr>
      <t>Total, women</t>
    </r>
  </si>
  <si>
    <t>Svenska medborgare</t>
  </si>
  <si>
    <t>Utländska medborgare</t>
  </si>
  <si>
    <r>
      <t>Totalt, män/</t>
    </r>
    <r>
      <rPr>
        <b/>
        <i/>
        <sz val="10"/>
        <color indexed="8"/>
        <rFont val="Arial"/>
        <family val="2"/>
      </rPr>
      <t>Total, men</t>
    </r>
  </si>
  <si>
    <t>Kvinnor</t>
  </si>
  <si>
    <t>Totalt, kvinnor</t>
  </si>
  <si>
    <t>Män</t>
  </si>
  <si>
    <t>Totalt, män</t>
  </si>
  <si>
    <r>
      <t>Innehåll/</t>
    </r>
    <r>
      <rPr>
        <b/>
        <i/>
        <sz val="16"/>
        <color rgb="FF0000FF"/>
        <rFont val="Arial"/>
        <family val="2"/>
      </rPr>
      <t>Contents</t>
    </r>
  </si>
  <si>
    <t xml:space="preserve">Anmärkning: I tabellen ingår uppgifter om fartyg som endast en del av året varit svenskregistrerade. </t>
  </si>
  <si>
    <t>Danmark</t>
  </si>
  <si>
    <t xml:space="preserve">Denmark </t>
  </si>
  <si>
    <t xml:space="preserve">Finland </t>
  </si>
  <si>
    <t xml:space="preserve">Anmärkning: Fram till 2011 ingår Danmark och Finland i Övriga EU, från och med 2012 redovisas de separat. </t>
  </si>
  <si>
    <t xml:space="preserve">Anmärkning: I tabellen ingår fartyg som endast del av året varit inhyrda från utlandet. </t>
  </si>
  <si>
    <t xml:space="preserve">The table includes figures about vessels in Swedish register or chartered from abroad during part of the year. </t>
  </si>
  <si>
    <t>Totalt, båda könen</t>
  </si>
  <si>
    <t>Swedish register</t>
  </si>
  <si>
    <t xml:space="preserve">Until 2011 Denmark and Finland are included in Other EU, from 2012 they are shown as separate countries. </t>
  </si>
  <si>
    <t>Deadweight in 1 000 tonnes</t>
  </si>
  <si>
    <t>Dv i 1 000 ton</t>
  </si>
  <si>
    <t>Dv i 1 000 
ton</t>
  </si>
  <si>
    <t>Dödvikt i 1 000 ton</t>
  </si>
  <si>
    <t>Deadweight 
in 1 000 tonnes</t>
  </si>
  <si>
    <r>
      <t>The table</t>
    </r>
    <r>
      <rPr>
        <i/>
        <sz val="9"/>
        <color theme="1"/>
        <rFont val="Arial"/>
        <family val="2"/>
      </rPr>
      <t xml:space="preserve">includes figures about vessels sailing under Swedish flag part of the year. </t>
    </r>
  </si>
  <si>
    <r>
      <t xml:space="preserve">The table </t>
    </r>
    <r>
      <rPr>
        <i/>
        <sz val="9"/>
        <color theme="1"/>
        <rFont val="Arial"/>
        <family val="2"/>
      </rPr>
      <t xml:space="preserve">includes figures about vessels sailing under Swedish flag part of the year. </t>
    </r>
  </si>
  <si>
    <r>
      <t>The table</t>
    </r>
    <r>
      <rPr>
        <i/>
        <sz val="9"/>
        <color theme="1"/>
        <rFont val="Arial"/>
        <family val="2"/>
      </rPr>
      <t xml:space="preserve"> includes figures about vessels chartered from abroad part of the year. </t>
    </r>
  </si>
  <si>
    <r>
      <t>Svenska medborgare/</t>
    </r>
    <r>
      <rPr>
        <i/>
        <sz val="9"/>
        <rFont val="Arial"/>
        <family val="2"/>
      </rPr>
      <t>Swedish citizens</t>
    </r>
  </si>
  <si>
    <r>
      <t>Utländska medborgare/</t>
    </r>
    <r>
      <rPr>
        <i/>
        <sz val="9"/>
        <rFont val="Arial"/>
        <family val="2"/>
      </rPr>
      <t>Foreign citizens</t>
    </r>
  </si>
  <si>
    <t>Typ av fartyg, brd, dödvikt i ton</t>
  </si>
  <si>
    <t>Type of vessel/ship, 
gross tonnage, dw in tonnes</t>
  </si>
  <si>
    <t>Fredrik Söderbaum</t>
  </si>
  <si>
    <t>tel: 010-414 42 23, e-post: fredrik.soderbaum@trafa.se</t>
  </si>
  <si>
    <t>Karlskrona</t>
  </si>
  <si>
    <t>Solna</t>
  </si>
  <si>
    <r>
      <t>Därav/</t>
    </r>
    <r>
      <rPr>
        <i/>
        <sz val="10"/>
        <rFont val="Arial"/>
        <family val="2"/>
      </rPr>
      <t>whereof</t>
    </r>
  </si>
  <si>
    <r>
      <rPr>
        <sz val="10"/>
        <rFont val="Arial"/>
        <family val="2"/>
      </rPr>
      <t>Svenskregistrerade fartyg</t>
    </r>
    <r>
      <rPr>
        <i/>
        <sz val="10"/>
        <rFont val="Arial"/>
        <family val="2"/>
      </rPr>
      <t>/Swedish vessels</t>
    </r>
  </si>
  <si>
    <r>
      <rPr>
        <sz val="10"/>
        <rFont val="Arial"/>
        <family val="2"/>
      </rPr>
      <t>Inhyrda utländska fartyg</t>
    </r>
    <r>
      <rPr>
        <i/>
        <sz val="10"/>
        <rFont val="Arial"/>
        <family val="2"/>
      </rPr>
      <t>/Vessels chartered from abroad</t>
    </r>
  </si>
  <si>
    <r>
      <t xml:space="preserve">Uthyrda fartyg till utlandet/
</t>
    </r>
    <r>
      <rPr>
        <b/>
        <i/>
        <sz val="10"/>
        <rFont val="Arial"/>
        <family val="2"/>
      </rPr>
      <t>Vessels chartered to foreign countries</t>
    </r>
  </si>
  <si>
    <r>
      <rPr>
        <sz val="10"/>
        <rFont val="Arial"/>
        <family val="2"/>
      </rPr>
      <t>Vidareuthyrda utländska fartyg</t>
    </r>
    <r>
      <rPr>
        <i/>
        <sz val="10"/>
        <rFont val="Arial"/>
        <family val="2"/>
      </rPr>
      <t>/Rechartered foreign vessels</t>
    </r>
  </si>
  <si>
    <r>
      <t>Samtliga fartyg 2013/</t>
    </r>
    <r>
      <rPr>
        <b/>
        <i/>
        <sz val="10"/>
        <color theme="1"/>
        <rFont val="Arial"/>
        <family val="2"/>
      </rPr>
      <t>All vessels 2013</t>
    </r>
  </si>
  <si>
    <r>
      <t>Samtliga fartyg 2012/</t>
    </r>
    <r>
      <rPr>
        <b/>
        <i/>
        <sz val="10"/>
        <color theme="1"/>
        <rFont val="Arial"/>
        <family val="2"/>
      </rPr>
      <t>All vessels 2012</t>
    </r>
  </si>
  <si>
    <r>
      <t>Samtliga fartyg 2011/</t>
    </r>
    <r>
      <rPr>
        <b/>
        <i/>
        <sz val="10"/>
        <color theme="1"/>
        <rFont val="Arial"/>
        <family val="2"/>
      </rPr>
      <t>All vessels 2011</t>
    </r>
  </si>
  <si>
    <r>
      <t>Samtliga fartyg 2010/</t>
    </r>
    <r>
      <rPr>
        <b/>
        <i/>
        <sz val="10"/>
        <color theme="1"/>
        <rFont val="Arial"/>
        <family val="2"/>
      </rPr>
      <t>All vessels 2010</t>
    </r>
  </si>
  <si>
    <r>
      <t>Samtliga handelsfartyg 2012/</t>
    </r>
    <r>
      <rPr>
        <b/>
        <i/>
        <sz val="10"/>
        <color theme="1"/>
        <rFont val="Arial"/>
        <family val="2"/>
      </rPr>
      <t>All merchant vessels 2012</t>
    </r>
  </si>
  <si>
    <r>
      <t>Samtliga handelsfartyg 2011/</t>
    </r>
    <r>
      <rPr>
        <b/>
        <i/>
        <sz val="10"/>
        <color theme="1"/>
        <rFont val="Arial"/>
        <family val="2"/>
      </rPr>
      <t>All merchant vessels 2011</t>
    </r>
  </si>
  <si>
    <r>
      <t>Samtliga handelsfartyg 2010/</t>
    </r>
    <r>
      <rPr>
        <b/>
        <i/>
        <sz val="10"/>
        <color theme="1"/>
        <rFont val="Arial"/>
        <family val="2"/>
      </rPr>
      <t>All merchant vessels 2010</t>
    </r>
  </si>
  <si>
    <r>
      <t>Samtliga specialfartyg 2013/</t>
    </r>
    <r>
      <rPr>
        <b/>
        <i/>
        <sz val="10"/>
        <color theme="1"/>
        <rFont val="Arial"/>
        <family val="2"/>
      </rPr>
      <t>All special ships 2013</t>
    </r>
  </si>
  <si>
    <r>
      <t>Samtliga specialfartyg 2010/</t>
    </r>
    <r>
      <rPr>
        <b/>
        <i/>
        <sz val="10"/>
        <color theme="1"/>
        <rFont val="Arial"/>
        <family val="2"/>
      </rPr>
      <t>All special ships 2010</t>
    </r>
  </si>
  <si>
    <r>
      <t>Samtliga specialfartyg 2011/</t>
    </r>
    <r>
      <rPr>
        <b/>
        <i/>
        <sz val="10"/>
        <color theme="1"/>
        <rFont val="Arial"/>
        <family val="2"/>
      </rPr>
      <t>All special ships 2011</t>
    </r>
  </si>
  <si>
    <r>
      <t>Samtliga specialfartyg 2012/</t>
    </r>
    <r>
      <rPr>
        <b/>
        <i/>
        <sz val="10"/>
        <color theme="1"/>
        <rFont val="Arial"/>
        <family val="2"/>
      </rPr>
      <t>All special ships 2012</t>
    </r>
  </si>
  <si>
    <r>
      <t>Samtliga handelsfartyg 2013/</t>
    </r>
    <r>
      <rPr>
        <b/>
        <i/>
        <sz val="10"/>
        <color theme="1"/>
        <rFont val="Arial"/>
        <family val="2"/>
      </rPr>
      <t>All merchant vessels 2013</t>
    </r>
  </si>
  <si>
    <r>
      <t xml:space="preserve">Av svenska rederier disponerat tonnage/
</t>
    </r>
    <r>
      <rPr>
        <b/>
        <i/>
        <sz val="10"/>
        <rFont val="Arial"/>
        <family val="2"/>
      </rPr>
      <t>Tonnage at Swedish disposal</t>
    </r>
  </si>
  <si>
    <r>
      <t xml:space="preserve">Handelsfartyg i svensk regi/
</t>
    </r>
    <r>
      <rPr>
        <b/>
        <i/>
        <sz val="10"/>
        <rFont val="Arial"/>
        <family val="2"/>
      </rPr>
      <t>Merchant vessels controlled by Swedish companies</t>
    </r>
  </si>
  <si>
    <t>Anmärkning: Avser alla mönstringspliktiga som är verksamma ombord, oavsett anställningsförhållande. Dubbelregistrerade fartyg kan sakna sjödagar.</t>
  </si>
  <si>
    <t xml:space="preserve">Refers to all employess onboard, regardless of terms of employment. Vessels registered in more than one register may lack days worked at sea. </t>
  </si>
  <si>
    <t>Anmärkning: I tabellen ingår uppgifter om fartyg som endast en del av året varit svenskregistrerade eller inhyrda från utlandet.</t>
  </si>
  <si>
    <r>
      <t>Samtliga fartyg 2014/</t>
    </r>
    <r>
      <rPr>
        <b/>
        <i/>
        <sz val="10"/>
        <color theme="1"/>
        <rFont val="Arial"/>
        <family val="2"/>
      </rPr>
      <t>All vessels 2014</t>
    </r>
  </si>
  <si>
    <r>
      <t>Samtliga handelsfartyg 2014/</t>
    </r>
    <r>
      <rPr>
        <b/>
        <i/>
        <sz val="10"/>
        <color theme="1"/>
        <rFont val="Arial"/>
        <family val="2"/>
      </rPr>
      <t>All merchant vessels 2014</t>
    </r>
  </si>
  <si>
    <r>
      <t>Samtliga specialfartyg 2014/</t>
    </r>
    <r>
      <rPr>
        <b/>
        <i/>
        <sz val="10"/>
        <color theme="1"/>
        <rFont val="Arial"/>
        <family val="2"/>
      </rPr>
      <t>All special ships 2014</t>
    </r>
  </si>
  <si>
    <r>
      <t>Samtliga handelsfartyg 2015/</t>
    </r>
    <r>
      <rPr>
        <b/>
        <i/>
        <sz val="10"/>
        <color theme="1"/>
        <rFont val="Arial"/>
        <family val="2"/>
      </rPr>
      <t>All merchant vessels 2015</t>
    </r>
  </si>
  <si>
    <r>
      <t>Bogser- och bärgningsfartyg/</t>
    </r>
    <r>
      <rPr>
        <i/>
        <sz val="10"/>
        <color theme="1"/>
        <rFont val="Arial"/>
        <family val="2"/>
      </rPr>
      <t>Tugs and salvage ships</t>
    </r>
  </si>
  <si>
    <r>
      <t>Övriga specialfartyg/</t>
    </r>
    <r>
      <rPr>
        <i/>
        <sz val="10"/>
        <color theme="1"/>
        <rFont val="Arial"/>
        <family val="2"/>
      </rPr>
      <t>Other special ships</t>
    </r>
  </si>
  <si>
    <r>
      <t>Övriga passagerarfartyg/</t>
    </r>
    <r>
      <rPr>
        <i/>
        <sz val="10"/>
        <color theme="1"/>
        <rFont val="Arial"/>
        <family val="2"/>
      </rPr>
      <t>Other passenger ships</t>
    </r>
  </si>
  <si>
    <r>
      <t>Passagerarfartyg/</t>
    </r>
    <r>
      <rPr>
        <b/>
        <i/>
        <sz val="10"/>
        <color theme="1"/>
        <rFont val="Arial"/>
        <family val="2"/>
      </rPr>
      <t>Passenger vessels</t>
    </r>
  </si>
  <si>
    <r>
      <t>Samtliga handelsfartyg/</t>
    </r>
    <r>
      <rPr>
        <b/>
        <i/>
        <sz val="10"/>
        <color theme="1"/>
        <rFont val="Arial"/>
        <family val="2"/>
      </rPr>
      <t>All merchant vessels</t>
    </r>
  </si>
  <si>
    <t>Passagerarfartyg/Passenger ships</t>
  </si>
  <si>
    <r>
      <t>Ökning/</t>
    </r>
    <r>
      <rPr>
        <b/>
        <i/>
        <sz val="10"/>
        <rFont val="Arial"/>
        <family val="2"/>
      </rPr>
      <t>Additions</t>
    </r>
  </si>
  <si>
    <r>
      <t>Minskning/</t>
    </r>
    <r>
      <rPr>
        <b/>
        <i/>
        <sz val="10"/>
        <rFont val="Arial"/>
        <family val="2"/>
      </rPr>
      <t>Reductions</t>
    </r>
  </si>
  <si>
    <r>
      <t>Inregistrerad/</t>
    </r>
    <r>
      <rPr>
        <i/>
        <sz val="10"/>
        <rFont val="Arial"/>
        <family val="2"/>
      </rPr>
      <t>Change to Swedish register</t>
    </r>
  </si>
  <si>
    <t>Fartyg i svensk regi</t>
  </si>
  <si>
    <t>varav uthyrda till utlandet</t>
  </si>
  <si>
    <t xml:space="preserve">Brd-dagar i 
1 000 </t>
  </si>
  <si>
    <t>Anmärkning: I tabellen ingår uppgifter om fartyg som endast en del av året varit svenskregistrerade, inhyrda från utlandet eller uthyrda till utlandet.</t>
  </si>
  <si>
    <t xml:space="preserve">The table shows figures about vessels in Swedish register, chartered from abroad, or chartered to foreign countries part of the year. </t>
  </si>
  <si>
    <r>
      <t>Totalt, båda könen/</t>
    </r>
    <r>
      <rPr>
        <b/>
        <i/>
        <sz val="10"/>
        <color indexed="8"/>
        <rFont val="Arial"/>
        <family val="2"/>
      </rPr>
      <t>Total, both sexes</t>
    </r>
  </si>
  <si>
    <t>Data about foreign registered ships are adapted and sourced from  Lloyd's List Intelligence ships information database</t>
  </si>
  <si>
    <t>Uppgifter om utlandsregistrerade fartyg är en bearbetning av data från Lloyd's List Intelligence ships information database</t>
  </si>
  <si>
    <t xml:space="preserve">Andelen svenskregistrerade Övriga Passagerarfartyg är således något hög och andelen svenskregistrerade Färjor något låg. </t>
  </si>
  <si>
    <t xml:space="preserve">In Lloyd's List Intelligence ship database are some Other passenger vessels categorized as Ferries. </t>
  </si>
  <si>
    <t xml:space="preserve">This means that the Swedish share of Other Passenger vessels is too high and the Swedish share of Ferries too low. </t>
  </si>
  <si>
    <r>
      <t xml:space="preserve">Uppgifter om utlandsregistrerade fartyg är en bearbetning av data från </t>
    </r>
    <r>
      <rPr>
        <i/>
        <sz val="10"/>
        <color theme="1"/>
        <rFont val="Arial"/>
        <family val="2"/>
      </rPr>
      <t>Lloyd's List Intelligence ships information database</t>
    </r>
  </si>
  <si>
    <r>
      <t>I</t>
    </r>
    <r>
      <rPr>
        <i/>
        <sz val="10"/>
        <color theme="1"/>
        <rFont val="Arial"/>
        <family val="2"/>
      </rPr>
      <t xml:space="preserve"> Lloyd’s List intelligence ship database</t>
    </r>
    <r>
      <rPr>
        <sz val="10"/>
        <color theme="1"/>
        <rFont val="Arial"/>
        <family val="2"/>
      </rPr>
      <t xml:space="preserve"> kategoriseras vissa Övriga passagerarfartyg som Färjor. </t>
    </r>
  </si>
  <si>
    <r>
      <t>Övriga 
Amerika</t>
    </r>
    <r>
      <rPr>
        <b/>
        <vertAlign val="superscript"/>
        <sz val="10"/>
        <color theme="1"/>
        <rFont val="Arial"/>
        <family val="2"/>
      </rPr>
      <t>1</t>
    </r>
  </si>
  <si>
    <r>
      <t>Other 
America</t>
    </r>
    <r>
      <rPr>
        <i/>
        <vertAlign val="superscript"/>
        <sz val="10"/>
        <color theme="1"/>
        <rFont val="Arial"/>
        <family val="2"/>
      </rPr>
      <t>1</t>
    </r>
  </si>
  <si>
    <r>
      <rPr>
        <vertAlign val="superscript"/>
        <sz val="10"/>
        <color theme="1"/>
        <rFont val="Arial"/>
        <family val="2"/>
      </rPr>
      <t xml:space="preserve">1 </t>
    </r>
    <r>
      <rPr>
        <sz val="10"/>
        <color theme="1"/>
        <rFont val="Arial"/>
        <family val="2"/>
      </rPr>
      <t>I Övriga Amerika ingår Kanada, Central- samt Sydamerika.</t>
    </r>
  </si>
  <si>
    <r>
      <rPr>
        <i/>
        <vertAlign val="superscript"/>
        <sz val="10"/>
        <color theme="1"/>
        <rFont val="Arial"/>
        <family val="2"/>
      </rPr>
      <t xml:space="preserve">1 </t>
    </r>
    <r>
      <rPr>
        <i/>
        <sz val="10"/>
        <color theme="1"/>
        <rFont val="Arial"/>
        <family val="2"/>
      </rPr>
      <t xml:space="preserve">Other America includes Canada, Central and South America.  </t>
    </r>
  </si>
  <si>
    <r>
      <t>Samtliga fartyg 2015/</t>
    </r>
    <r>
      <rPr>
        <b/>
        <i/>
        <sz val="10"/>
        <color theme="1"/>
        <rFont val="Arial"/>
        <family val="2"/>
      </rPr>
      <t>All vessels 2015</t>
    </r>
  </si>
  <si>
    <t xml:space="preserve">1a. Swedish merchant- and special vessels on 31st December 2016. </t>
  </si>
  <si>
    <r>
      <t>Samtliga specialfartyg 2015/</t>
    </r>
    <r>
      <rPr>
        <b/>
        <i/>
        <sz val="10"/>
        <color theme="1"/>
        <rFont val="Arial"/>
        <family val="2"/>
      </rPr>
      <t>All special ships 2015</t>
    </r>
  </si>
  <si>
    <r>
      <t>Samtliga handelsfartyg 2016/</t>
    </r>
    <r>
      <rPr>
        <b/>
        <i/>
        <sz val="10"/>
        <color theme="1"/>
        <rFont val="Arial"/>
        <family val="2"/>
      </rPr>
      <t>All merchant vessels 2016</t>
    </r>
  </si>
  <si>
    <t xml:space="preserve">8. The largest home ports, by gross tonnage, of merchant vessels on 31st December 2016. Vessels with a gross tonnage of 100 and above.  </t>
  </si>
  <si>
    <t xml:space="preserve">9. The largest home ports, by gross tonnage, of special vessels on 31st December 2016. Vessels with a gross tonnage of 100 and above.  </t>
  </si>
  <si>
    <t>Fartyg 2016 − Svenska och utländska fartyg i svensk regi</t>
  </si>
  <si>
    <t>Swedish vessels and foreign vessels chartered from abroad, 2016</t>
  </si>
  <si>
    <t>Publiceringsdatum: 2017-05-19</t>
  </si>
  <si>
    <t>Bruttodräktighet 500–</t>
  </si>
  <si>
    <t>Gross tonnage 500–</t>
  </si>
  <si>
    <t xml:space="preserve">Texttabell 1.1: Användning av svenskregistrerade och utlandsregistrerade handelsfartyg i svensk regi 2006–2016. Antal fartyg. Fartyg med en bruttodräktighet om minst 100. </t>
  </si>
  <si>
    <t xml:space="preserve">Text table 1.1: Merchant vessels in Swedish register and in foreign register in Swedish service 2006–2016. Number of ships. Vessels with a gross tonnage of 100 and above.  </t>
  </si>
  <si>
    <t xml:space="preserve">Texttabell 1.2: Användning av svenskregistrerade och utlandsregistrerade handelsfartyg i svensk regi 2006–2016. Miljoner bruttodräktighetsdagar. Fartyg med en bruttodräktighet om minst 100. </t>
  </si>
  <si>
    <t xml:space="preserve">Text table 1.2: Merchant vessels in Swedish register and in foreign register in Swedish service 2006–2016. Millions of gross tonnage days. Vessels with a gross tonnage of 100 and above.  </t>
  </si>
  <si>
    <t xml:space="preserve">Texttabell 1.1: Användning av svenskregistrerade och utlandsregistrerade fartyg i svensk regi 2006–2016. Antal fartyg. Fartyg med en bruttodräktighet om minst 100. </t>
  </si>
  <si>
    <t xml:space="preserve">Text table 1.1: Vessels in Swedish register and in foreign register in Swedish service 2006–2016. Number of ships. Vessels with a gross tonnage of 100 and above.  </t>
  </si>
  <si>
    <t xml:space="preserve">Texttabell 1.2: Användning av svenskregistrerade och utlandsregistrerade fartyg i svensk regi 2006–2016. Miljoner bruttodräktighetsdagar. Fartyg med en bruttodräktighet om minst 100. </t>
  </si>
  <si>
    <t xml:space="preserve">Text table 1.2: Vessels in Swedish register and in foreign register in Swedish service 2006–2016. Millions of gross tonnage days. Vessels with a gross tonnage of 100 and above.  </t>
  </si>
  <si>
    <t>1a. Svenskregistrerade handels- och specialfartyg den 31 december 2016.</t>
  </si>
  <si>
    <t>1a. Swedish merchant and special vessels on 31st December 2016.</t>
  </si>
  <si>
    <t>1b. Svenskregistrerade handels- och specialfartyg den 31 december 2015.</t>
  </si>
  <si>
    <t>1b. Swedish merchant and special vessels on 31st December 2015.</t>
  </si>
  <si>
    <t xml:space="preserve">2a. Swedish merchant vessels classified by type on 31st December 2016. Vessels with a gross tonnage of 100 and above. </t>
  </si>
  <si>
    <t xml:space="preserve">2b. Svenskregistrerade handelsfartyg den 31 december 2015. Fartyg med en bruttodräktighet om minst 100. </t>
  </si>
  <si>
    <t xml:space="preserve">2b. Swedish merchant vessels classified by type on 31st December 2015. Vessels with a gross tonnage of 100 and above. </t>
  </si>
  <si>
    <t xml:space="preserve">3a. Swedish merchant vessels classified by type on 31st December 2016. Vessels with a gross tonnage of 500 and above. </t>
  </si>
  <si>
    <t xml:space="preserve">3b. Swedish merchant vessels classified by type on 31st December 2015. Vessels with a gross tonnage of 500 and above. </t>
  </si>
  <si>
    <t xml:space="preserve">3a. Svenskregistrerade handelsfartyg fördelade efter typ den 31 december 2016. Fartyg med en bruttodräktighet om minst 500. </t>
  </si>
  <si>
    <t xml:space="preserve">2a. Svenskregistrerade handelsfartyg fördelade efter typ den 31 december 2016. Fartyg med en bruttodräktighet om minst 100. </t>
  </si>
  <si>
    <t>4a. Svenskregistrerade specialfartyg fördelade efter typ den 31 december 2016.</t>
  </si>
  <si>
    <t>4a. Swedish special vessels classified by type on 31st December 2016.</t>
  </si>
  <si>
    <t>4b. Svenskregistrerade specialfartyg fördelade efter typ den 31 december 2015.</t>
  </si>
  <si>
    <t>4b. Swedish special vessels classified by type on 31st December 2015.</t>
  </si>
  <si>
    <t>5. Svenskregistrerade och inhyrda utlandsregistrerade handelsfartyg fördelade efter typ av fartyg den 31 december 2016. Fartyg med en bruttodräktighet om minst 100.</t>
  </si>
  <si>
    <t>5. Swedish merchant vessels and merchant vessels chartered from abroad classified by type on 31st December 2016. Vessels with a gross tonnage of 100 and above.</t>
  </si>
  <si>
    <t>6. Storleks- och åldersfördelning av den svenskregistrerade handelsflottan den 31 december 2016.</t>
  </si>
  <si>
    <t>6. The Swedish merchant fleet classified by age and size on 31st December 2016.</t>
  </si>
  <si>
    <t>7. Storleks- och åldersfördelning av svenskregistrerade specialfartyg den 31 december 2016. Fartyg med en bruttodräktighet om minst 100.</t>
  </si>
  <si>
    <t>7. Swedish special vessels classified by size and age on 31st December 2016. Vessels with a gross tonnage of 100 and above.</t>
  </si>
  <si>
    <t>8. Dödviktskapacitet och bruttodräktighet på svenskregistrerade handelsfartyg den 31 december 2016. Fartyg med en bruttodräktighet om minst 100.</t>
  </si>
  <si>
    <t>8. Deadweight capacity and gross tonnage on Swedish merchant vessels on 31st December 2016. Vessels with a gross tonnage of 100 and above.</t>
  </si>
  <si>
    <t>9. De största hemmahamnarna, efter bruttodräktighet, för svenskregistrerade handelsfartyg den 31 december 2016. Fartyg med en bruttodräktighet om minst 100.</t>
  </si>
  <si>
    <t xml:space="preserve">9. The largest home ports, by gross tonnage, of merchant vessels on 31st December 2016. Vessels with a gross tonnage of 100 and above.  </t>
  </si>
  <si>
    <t>10. De största hemmahamnarna, efter bruttodräktighet, för svenskregistrerade specialfartyg den 31 december 2016. Fartyg med en bruttodräktighet om minst 100.</t>
  </si>
  <si>
    <t xml:space="preserve">10. The largest home ports, by gross tonnage, of special vessels on 31st December 2016. Vessels with a gross tonnage of 100 and above.  </t>
  </si>
  <si>
    <t>11. Nettoförändringar för respektive typ av handelsfartyg år 2016. Fartyg med en bruttodräktighet om minst 100</t>
  </si>
  <si>
    <t>11. Net changes by each type of merchant ships 2016. Vessels with a gross tonnage of 100 and above.</t>
  </si>
  <si>
    <t xml:space="preserve">12. Orsaker till förändringar av den svenska handelsflottan år 2016. </t>
  </si>
  <si>
    <t>12. Reasons of change in the Swedish merchant fleet 2016.</t>
  </si>
  <si>
    <t>13. Dödviktskapaciteten och genomsnittsåldern på svenskregistrerade handelsfartyg den 31 december 2016. Fartyg med en bruttodräktighet om minst 100.</t>
  </si>
  <si>
    <t>13. Deadweight capacity and average age on Swedish merchant vessels on 31st December 2016. Vessels with a gross tonnage of 100 and above.</t>
  </si>
  <si>
    <t>14. Svenskregistrerade handelsfartyg den 31 december 2016 med en bruttodräktighet om minst 100, fördelat på operatörernas storlek i antal kontrollerade fartyg.</t>
  </si>
  <si>
    <t xml:space="preserve">14. Swedish merchant vessels on 31st December 2016, by operator size in number of controlled ships. Vessels with a gross tonnage of 100 and above.  </t>
  </si>
  <si>
    <t>15. Antalet svenskregistrerade handelsfartyg den 31 december 1970–2016 fördelade efter typ av fartyg. Fartyg med bruttodräktighet om minst 100.</t>
  </si>
  <si>
    <t>15. Number of Swedish merchant vessels 1970–2016 classified by type. Vessels with a gross tonnage of 100 and above.</t>
  </si>
  <si>
    <t>16. Fartyg i svensk regi, fartyg uthyrda till utlandet samt disponerat tonnage 2016. Fartyg med en bruttodräktighet om minst 100.</t>
  </si>
  <si>
    <t>16. Vessels in Swedish service, vessels chartered to foreign countries and tonnage at Swedish disposal 2016. Vessels with a gross tonnage of 100 and above.</t>
  </si>
  <si>
    <t>17. Den svenskregistrerade handelsflottans fartyg fördelade efter användning 2011–2016. Fartyg med en bruttodräktighet om minst 100.</t>
  </si>
  <si>
    <t>17. The Swedish merchant fleet classified by different routes 2011–2016. Vessels with a gross tonnage of 100 and above.</t>
  </si>
  <si>
    <t>18. Den svenskregistrerade handelsflottans fartyg fördelade efter användning och fartygstyp 2016. Fartyg med en bruttodräktighet om minst 100.</t>
  </si>
  <si>
    <t>18. The Swedish merchant fleet classified by different routes and by type 2016. Vessels with a gross tonnage of 100 and above.</t>
  </si>
  <si>
    <t>19. Fartyg inhyrda från utlandet fördelade efter användning och fartygstyp 2016. Fartyg med en bruttodräktighet om minst 100.</t>
  </si>
  <si>
    <t>19. Vessels chartered from abroad classified by different routes and by type 2016. Vessels with a gross tonnage of 100 and above.</t>
  </si>
  <si>
    <t>20. Fartyg inhyrda från utlandet fördelade efter fartygstyp och storlek 2016. Exklusive fartyg vidareuthyrda  till utlandet. Fartyg med en bruttodräktighet om minst 100.</t>
  </si>
  <si>
    <t>20. Vessels chartered from abroad classified by type and by size 2016. Vessels with a gross tonnage of 100 and above.</t>
  </si>
  <si>
    <t xml:space="preserve">21a. Antal utförda sjödagar per yrkeskategori för män och kvinnor med svenskt respektive utländskt medborgarskap, svenskregistrerade handelsfartyg med en bruttodräktighet om minst 100, 2011–2016. </t>
  </si>
  <si>
    <t>21a. Number of days worked at sea by profession, men and women with Swedish or foreign citizenship, Swedish merchant vessels with a gross tonnage of 100 and above, 2011–2016.</t>
  </si>
  <si>
    <t>21b. Genomsnittligt antal ombordanställda per dag och yrkeskategori, för män och kvinnor med svenskt respektive utländskt medborgarskap, svenskregistrerade handelsfartyg med en bruttodräktighet om minst 100, 2011–2016.</t>
  </si>
  <si>
    <t>21b. Average number of employees per day and profession, men and women with Swedish or foreign citizenship, Swedish merchant vessels with a gross tonnage of 100 and above, 2011–2016.</t>
  </si>
  <si>
    <t>22. Världshandelsflottan den 31 december 2016. Fartyg med en bruttodräktighet om minst 100.</t>
  </si>
  <si>
    <t xml:space="preserve">22. World merchant fleet by type on 31st December 2016. Vessels with a gross tonnage of 100 and above.  </t>
  </si>
  <si>
    <t>23. Världshandelsflottans utveckling den 31 december 1990–2016, per register, brd i 1 000. Fartyg med en bruttodräktighet om minst 100.</t>
  </si>
  <si>
    <t>23. World merchant fleet development on 31st December 1990–2016, by register, gross tonnage in 1 000. Vessels with a gross tonnage of 100 and above.</t>
  </si>
  <si>
    <t xml:space="preserve">5. Swedish merchant vessels and merchant vessels chartered from abroad classified by type on 31st December 2016. 
Vessels with a gross tonnage of 100 and above.  </t>
  </si>
  <si>
    <t>6. Storleks- och åldersfördelning av den svenskregistrerade handelsflottan den 31 december 2016. 
Fartyg med en bruttodräktighet om minst 100.</t>
  </si>
  <si>
    <t xml:space="preserve">6. The Swedish merchant fleet classified by age and size on 31st December 2016. Vessels with a gross tonnage of 100 and above.  </t>
  </si>
  <si>
    <t xml:space="preserve">7. Swedish special vessels classified by size and age on 31st December 2016. Vessels with a gross tonnage of 100 and above.  </t>
  </si>
  <si>
    <t xml:space="preserve">8. Deadweight capacity and gross tonnage on Swedish merchant vessels on 31st December 2016. 
Vessels with a gross tonnage of 100 and above.  </t>
  </si>
  <si>
    <t>11. Nettoförändringar för respektive typ av handelsfartyg år 2016. Fartyg med en bruttodräktighet om minst 100.</t>
  </si>
  <si>
    <t xml:space="preserve">11. Net changes by each type of merchant ships 2016. Vessels with a gross tonnage of 100 and above.  </t>
  </si>
  <si>
    <t>12. Orsaker till förändringar av den svenska handelsflottan år 2016. 
Fartyg med en bruttodräktighet om minst 100.</t>
  </si>
  <si>
    <t xml:space="preserve">12. Reasons of change in the Swedish merchant fleet 2016. Vessels with a gross tonnage of 100 and above.  </t>
  </si>
  <si>
    <t xml:space="preserve">13. Deadweight capacity and average age on Swedish merchant vessels on 31st December 2016. Vessels with a gross tonnage of 100 and above.  </t>
  </si>
  <si>
    <t>15. Antal svenskregistrerade handelsfartyg den 31 december 1970–2016 fördelade efter typ av fartyg. Fartyg med bruttodräktighet om minst 100.</t>
  </si>
  <si>
    <t xml:space="preserve">15. Number of Swedish merchant vessels 1970–2016 classified by type. Vessels with a gross tonnage of 100 and above.  </t>
  </si>
  <si>
    <t xml:space="preserve">16. Vessels in Swedish service, vessels chartered to foreign countries and tonnage at Swedish disposal 2016. Vessels with a gross tonnage of 100 and above.  </t>
  </si>
  <si>
    <t xml:space="preserve">18. Den svenskregistrerade handelsflottans fartyg fördelade efter användning och fartygstyp 2016. Fartyg med en bruttodräktighet om minst 100. </t>
  </si>
  <si>
    <t xml:space="preserve">18. The Swedish merchant fleet classified by different routes and by type 2016. Vessels with a gross tonnage of 100 and above.  </t>
  </si>
  <si>
    <t xml:space="preserve">19. Fartyg inhyrda från utlandet fördelade efter användning och fartygstyp 2016. 
Fartyg med en bruttodräktighet om minst 100. </t>
  </si>
  <si>
    <t xml:space="preserve">19. Vessels chartered from abroad classified by different routes and by type 2016. Vessels with a gross tonnage of 100 and above.  </t>
  </si>
  <si>
    <t xml:space="preserve">20. Fartyg inhyrda från utlandet fördelade efter fartygstyp och storlek 2016. Exklusive fartyg vidareuthyrda  till utlandet. Fartyg med en bruttodräktighet om minst 100. </t>
  </si>
  <si>
    <t xml:space="preserve">20. Vessels chartered from abroad, excl. rechartered vessels classified by type and by size 2016. 
Vessels with a gross tonnage of 100 and above.  </t>
  </si>
  <si>
    <t>23. Världshandelsflottans utveckling den 31 december 1990–2016, per register, brd i 1 000. 
Fartyg med en bruttodräktighet om minst 100.</t>
  </si>
  <si>
    <t xml:space="preserve">23. World merchant fleet development on 31st December 1990–2016, by register, gross tonnage in 1 000. Vessels with a gross tonnage of 100 and above.  </t>
  </si>
  <si>
    <t>2a. Svenskregistrerade handelsfartyg fördelade efter typ den 31 december 2016.</t>
  </si>
  <si>
    <t>2a. Swedish merchant vessels classified by type on 31st December 2016.</t>
  </si>
  <si>
    <t>2b. Svenskregistrerade handelsfartyg fördelade efter typ den 31 december 2015.</t>
  </si>
  <si>
    <t>2b. Swedish merchant vessels classified by type on 31st December 2015.</t>
  </si>
  <si>
    <t>1b. Swedish merchant- and special vessels on 31st December 2015.</t>
  </si>
  <si>
    <t xml:space="preserve">3a. Svenskregistrerade handelsfartyg fördelade efter typ den 31 december 2016. 
Fartyg med en bruttodräktighet större än 500. </t>
  </si>
  <si>
    <t xml:space="preserve">3b. Svenskregistrerade handelsfartyg den 31 december 2015. Fartyg med en bruttodräktighet om minst 500. </t>
  </si>
  <si>
    <t>3b. Svenskregistrerade handelsfartyg fördelade efter typ den 31 december 2015.</t>
  </si>
  <si>
    <t>3b. Swedish merchant vessels classified by type on 31st December 2015.</t>
  </si>
  <si>
    <t>5. Svenskregistrerade och inhyrda utlandsregsitrerade handelsfartyg fördelade efter typ av fartyg den 31 december 2016. 
Fartyg med en bruttodräktighet om minst 100.</t>
  </si>
  <si>
    <t>7. Storleks- och åldersfördelning av svenskregistrerade specialfartyg den 31 december 2016. 
Fartyg med en bruttodräktighet om minst 100.</t>
  </si>
  <si>
    <t>16. Fartyg i svensk regi, fartyg uthyrda till utlandet samt disponerat tonnage 2016. 
Fartyg med en bruttodräktighet om minst 100.</t>
  </si>
  <si>
    <t>17. Den svenskregistrerade handelsflottans fartyg fördelade efter användning 2016–2011.
 Fartyg med en bruttodräktighet om minst 100.</t>
  </si>
  <si>
    <t>17. The Swedish merchant fleet classified by different routes 2016–2011. Vessels with a gross tonnage of 100 and above.</t>
  </si>
  <si>
    <t xml:space="preserve">21a. Antal utförda sjödagar per yrkeskategori för män och kvinnor med svenskt respektive utländskt medborgarskap, svenskregistrerade handelsfartyg med en bruttodräktighet om minst 100, 2016–2011. </t>
  </si>
  <si>
    <t>21a. Number of days worked at sea by profession, men and women with Swedish or foreign citizenship, Swedish merchant vessels with a gross tonnage of 100 and above, 2016–2011.</t>
  </si>
  <si>
    <r>
      <t>Kvinnor/</t>
    </r>
    <r>
      <rPr>
        <b/>
        <i/>
        <sz val="9"/>
        <color indexed="8"/>
        <rFont val="Arial"/>
        <family val="2"/>
      </rPr>
      <t>Women</t>
    </r>
  </si>
  <si>
    <r>
      <t>Totalt, kvinnor/</t>
    </r>
    <r>
      <rPr>
        <b/>
        <i/>
        <sz val="9"/>
        <color indexed="8"/>
        <rFont val="Arial"/>
        <family val="2"/>
      </rPr>
      <t>Total, women</t>
    </r>
  </si>
  <si>
    <r>
      <t>Män/</t>
    </r>
    <r>
      <rPr>
        <b/>
        <i/>
        <sz val="9"/>
        <color indexed="8"/>
        <rFont val="Arial"/>
        <family val="2"/>
      </rPr>
      <t>Men</t>
    </r>
  </si>
  <si>
    <r>
      <t>Totalt, män/</t>
    </r>
    <r>
      <rPr>
        <b/>
        <i/>
        <sz val="9"/>
        <color indexed="8"/>
        <rFont val="Arial"/>
        <family val="2"/>
      </rPr>
      <t>Total, men</t>
    </r>
  </si>
  <si>
    <r>
      <t>Totalt, båda könen/</t>
    </r>
    <r>
      <rPr>
        <b/>
        <i/>
        <sz val="9"/>
        <color indexed="8"/>
        <rFont val="Arial"/>
        <family val="2"/>
      </rPr>
      <t>Total, both sexes</t>
    </r>
  </si>
  <si>
    <r>
      <t>Totalt/</t>
    </r>
    <r>
      <rPr>
        <b/>
        <i/>
        <sz val="9"/>
        <color indexed="8"/>
        <rFont val="Arial"/>
        <family val="2"/>
      </rPr>
      <t>Total</t>
    </r>
  </si>
  <si>
    <t>Statistik 2017:16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</si>
</sst>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\ ##0"/>
    <numFmt numFmtId="165" formatCode="#.00\ ##0"/>
    <numFmt numFmtId="166" formatCode="#.0\ ##0"/>
    <numFmt numFmtId="167" formatCode="#\ ###\ ##0"/>
    <numFmt numFmtId="168" formatCode="0.0000"/>
    <numFmt numFmtId="169" formatCode="#,##0.000"/>
    <numFmt numFmtId="170" formatCode="0.000"/>
    <numFmt numFmtId="171" formatCode="#.000\ ##0"/>
    <numFmt numFmtId="172" formatCode="#,##0.0000"/>
    <numFmt numFmtId="173" formatCode="0.0&quot; &quot;%"/>
    <numFmt numFmtId="174" formatCode="0.0%"/>
    <numFmt numFmtId="175" formatCode="0&quot; &quot;%"/>
  </numFmts>
  <fonts count="5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8"/>
      <color rgb="FF0000FF"/>
      <name val="Arial"/>
      <family val="2"/>
    </font>
    <font>
      <i/>
      <u/>
      <sz val="8"/>
      <color rgb="FF0000FF"/>
      <name val="Arial"/>
      <family val="2"/>
    </font>
    <font>
      <i/>
      <sz val="8"/>
      <color rgb="FF0000FF"/>
      <name val="Arial"/>
      <family val="2"/>
    </font>
    <font>
      <sz val="10"/>
      <name val="Calibri"/>
      <family val="2"/>
    </font>
    <font>
      <sz val="10"/>
      <name val="MS Sans Serif"/>
      <family val="2"/>
    </font>
    <font>
      <b/>
      <sz val="16"/>
      <color indexed="9"/>
      <name val="Tahoma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  <font>
      <u/>
      <sz val="10"/>
      <color indexed="12"/>
      <name val="Arial"/>
      <family val="2"/>
    </font>
    <font>
      <sz val="8"/>
      <color rgb="FFFF0000"/>
      <name val="Arial"/>
      <family val="2"/>
    </font>
    <font>
      <u/>
      <sz val="8"/>
      <color rgb="FF0000FF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color indexed="8"/>
      <name val="Arial"/>
      <family val="2"/>
    </font>
    <font>
      <b/>
      <sz val="16"/>
      <color rgb="FF0000FF"/>
      <name val="Arial"/>
      <family val="2"/>
    </font>
    <font>
      <b/>
      <i/>
      <sz val="16"/>
      <color rgb="FF0000FF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b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2AF3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45" fillId="0" borderId="0">
      <alignment vertical="top"/>
    </xf>
  </cellStyleXfs>
  <cellXfs count="756">
    <xf numFmtId="0" fontId="0" fillId="0" borderId="0" xfId="0"/>
    <xf numFmtId="0" fontId="0" fillId="2" borderId="0" xfId="0" applyFill="1"/>
    <xf numFmtId="0" fontId="7" fillId="2" borderId="1" xfId="0" applyFont="1" applyFill="1" applyBorder="1"/>
    <xf numFmtId="0" fontId="7" fillId="2" borderId="0" xfId="0" applyFont="1" applyFill="1" applyBorder="1"/>
    <xf numFmtId="3" fontId="7" fillId="2" borderId="0" xfId="0" applyNumberFormat="1" applyFont="1" applyFill="1" applyBorder="1"/>
    <xf numFmtId="3" fontId="7" fillId="2" borderId="2" xfId="0" applyNumberFormat="1" applyFont="1" applyFill="1" applyBorder="1"/>
    <xf numFmtId="0" fontId="0" fillId="2" borderId="0" xfId="0" applyFont="1" applyFill="1"/>
    <xf numFmtId="0" fontId="7" fillId="2" borderId="0" xfId="0" applyFont="1" applyFill="1"/>
    <xf numFmtId="0" fontId="4" fillId="2" borderId="0" xfId="1" applyFill="1" applyBorder="1"/>
    <xf numFmtId="0" fontId="4" fillId="2" borderId="0" xfId="1" applyFill="1"/>
    <xf numFmtId="0" fontId="3" fillId="2" borderId="0" xfId="0" applyFont="1" applyFill="1" applyBorder="1"/>
    <xf numFmtId="0" fontId="7" fillId="2" borderId="0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0" xfId="0" applyFont="1" applyFill="1" applyBorder="1"/>
    <xf numFmtId="0" fontId="11" fillId="2" borderId="0" xfId="0" applyFont="1" applyFill="1" applyBorder="1"/>
    <xf numFmtId="0" fontId="4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right" indent="1"/>
    </xf>
    <xf numFmtId="164" fontId="4" fillId="2" borderId="13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/>
    <xf numFmtId="0" fontId="4" fillId="2" borderId="2" xfId="0" applyFont="1" applyFill="1" applyBorder="1" applyAlignment="1"/>
    <xf numFmtId="164" fontId="3" fillId="2" borderId="14" xfId="0" applyNumberFormat="1" applyFont="1" applyFill="1" applyBorder="1" applyAlignment="1">
      <alignment horizontal="right" indent="1"/>
    </xf>
    <xf numFmtId="0" fontId="4" fillId="2" borderId="0" xfId="0" applyFont="1" applyFill="1"/>
    <xf numFmtId="0" fontId="11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164" fontId="4" fillId="2" borderId="0" xfId="0" applyNumberFormat="1" applyFont="1" applyFill="1"/>
    <xf numFmtId="0" fontId="5" fillId="2" borderId="2" xfId="0" applyFont="1" applyFill="1" applyBorder="1" applyAlignment="1">
      <alignment horizontal="center" vertical="top" wrapText="1"/>
    </xf>
    <xf numFmtId="164" fontId="4" fillId="2" borderId="6" xfId="0" applyNumberFormat="1" applyFont="1" applyFill="1" applyBorder="1"/>
    <xf numFmtId="164" fontId="4" fillId="2" borderId="8" xfId="0" applyNumberFormat="1" applyFont="1" applyFill="1" applyBorder="1"/>
    <xf numFmtId="3" fontId="4" fillId="2" borderId="0" xfId="0" applyNumberFormat="1" applyFont="1" applyFill="1" applyBorder="1"/>
    <xf numFmtId="164" fontId="3" fillId="2" borderId="13" xfId="0" applyNumberFormat="1" applyFont="1" applyFill="1" applyBorder="1" applyAlignment="1">
      <alignment horizontal="right" indent="1"/>
    </xf>
    <xf numFmtId="3" fontId="0" fillId="2" borderId="0" xfId="0" applyNumberFormat="1" applyFill="1"/>
    <xf numFmtId="0" fontId="13" fillId="2" borderId="0" xfId="0" applyFont="1" applyFill="1"/>
    <xf numFmtId="0" fontId="9" fillId="2" borderId="2" xfId="0" applyFont="1" applyFill="1" applyBorder="1"/>
    <xf numFmtId="0" fontId="14" fillId="2" borderId="0" xfId="0" applyFont="1" applyFill="1"/>
    <xf numFmtId="164" fontId="0" fillId="2" borderId="0" xfId="0" applyNumberFormat="1" applyFill="1"/>
    <xf numFmtId="164" fontId="0" fillId="2" borderId="0" xfId="0" applyNumberFormat="1" applyFont="1" applyFill="1"/>
    <xf numFmtId="1" fontId="4" fillId="2" borderId="13" xfId="0" applyNumberFormat="1" applyFont="1" applyFill="1" applyBorder="1" applyAlignment="1">
      <alignment horizontal="right" indent="1"/>
    </xf>
    <xf numFmtId="1" fontId="3" fillId="2" borderId="14" xfId="0" applyNumberFormat="1" applyFont="1" applyFill="1" applyBorder="1" applyAlignment="1">
      <alignment horizontal="right" indent="1"/>
    </xf>
    <xf numFmtId="0" fontId="2" fillId="2" borderId="0" xfId="0" applyFont="1" applyFill="1"/>
    <xf numFmtId="0" fontId="4" fillId="2" borderId="0" xfId="0" applyFont="1" applyFill="1" applyBorder="1" applyAlignment="1">
      <alignment horizontal="center"/>
    </xf>
    <xf numFmtId="164" fontId="7" fillId="2" borderId="15" xfId="0" applyNumberFormat="1" applyFont="1" applyFill="1" applyBorder="1"/>
    <xf numFmtId="164" fontId="7" fillId="2" borderId="32" xfId="0" applyNumberFormat="1" applyFont="1" applyFill="1" applyBorder="1"/>
    <xf numFmtId="164" fontId="9" fillId="2" borderId="32" xfId="0" applyNumberFormat="1" applyFont="1" applyFill="1" applyBorder="1"/>
    <xf numFmtId="3" fontId="9" fillId="2" borderId="33" xfId="0" applyNumberFormat="1" applyFont="1" applyFill="1" applyBorder="1"/>
    <xf numFmtId="3" fontId="9" fillId="2" borderId="16" xfId="0" applyNumberFormat="1" applyFont="1" applyFill="1" applyBorder="1"/>
    <xf numFmtId="3" fontId="7" fillId="2" borderId="34" xfId="0" applyNumberFormat="1" applyFont="1" applyFill="1" applyBorder="1"/>
    <xf numFmtId="3" fontId="9" fillId="2" borderId="34" xfId="0" applyNumberFormat="1" applyFont="1" applyFill="1" applyBorder="1"/>
    <xf numFmtId="164" fontId="4" fillId="2" borderId="16" xfId="0" applyNumberFormat="1" applyFont="1" applyFill="1" applyBorder="1" applyAlignment="1">
      <alignment horizontal="right" indent="1"/>
    </xf>
    <xf numFmtId="164" fontId="4" fillId="2" borderId="34" xfId="0" applyNumberFormat="1" applyFont="1" applyFill="1" applyBorder="1" applyAlignment="1">
      <alignment horizontal="right" indent="1"/>
    </xf>
    <xf numFmtId="164" fontId="3" fillId="2" borderId="34" xfId="0" applyNumberFormat="1" applyFont="1" applyFill="1" applyBorder="1" applyAlignment="1">
      <alignment horizontal="right" indent="1"/>
    </xf>
    <xf numFmtId="164" fontId="4" fillId="2" borderId="30" xfId="0" applyNumberFormat="1" applyFont="1" applyFill="1" applyBorder="1" applyAlignment="1">
      <alignment horizontal="right" indent="1"/>
    </xf>
    <xf numFmtId="164" fontId="4" fillId="2" borderId="31" xfId="0" applyNumberFormat="1" applyFont="1" applyFill="1" applyBorder="1" applyAlignment="1">
      <alignment horizontal="right" indent="1"/>
    </xf>
    <xf numFmtId="164" fontId="4" fillId="2" borderId="21" xfId="0" applyNumberFormat="1" applyFont="1" applyFill="1" applyBorder="1" applyAlignment="1">
      <alignment horizontal="right" indent="1"/>
    </xf>
    <xf numFmtId="164" fontId="4" fillId="2" borderId="22" xfId="0" applyNumberFormat="1" applyFont="1" applyFill="1" applyBorder="1" applyAlignment="1">
      <alignment horizontal="right" indent="1"/>
    </xf>
    <xf numFmtId="164" fontId="3" fillId="2" borderId="21" xfId="0" applyNumberFormat="1" applyFont="1" applyFill="1" applyBorder="1" applyAlignment="1">
      <alignment horizontal="right" indent="1"/>
    </xf>
    <xf numFmtId="164" fontId="3" fillId="2" borderId="22" xfId="0" applyNumberFormat="1" applyFont="1" applyFill="1" applyBorder="1" applyAlignment="1">
      <alignment horizontal="right" indent="1"/>
    </xf>
    <xf numFmtId="164" fontId="3" fillId="2" borderId="24" xfId="0" applyNumberFormat="1" applyFont="1" applyFill="1" applyBorder="1" applyAlignment="1">
      <alignment horizontal="right" indent="1"/>
    </xf>
    <xf numFmtId="164" fontId="3" fillId="2" borderId="25" xfId="0" applyNumberFormat="1" applyFont="1" applyFill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164" fontId="4" fillId="2" borderId="32" xfId="0" applyNumberFormat="1" applyFont="1" applyFill="1" applyBorder="1" applyAlignment="1">
      <alignment horizontal="right" indent="1"/>
    </xf>
    <xf numFmtId="164" fontId="3" fillId="2" borderId="32" xfId="0" applyNumberFormat="1" applyFont="1" applyFill="1" applyBorder="1" applyAlignment="1">
      <alignment horizontal="right" indent="1"/>
    </xf>
    <xf numFmtId="164" fontId="4" fillId="2" borderId="7" xfId="0" applyNumberFormat="1" applyFont="1" applyFill="1" applyBorder="1"/>
    <xf numFmtId="164" fontId="4" fillId="2" borderId="9" xfId="0" applyNumberFormat="1" applyFont="1" applyFill="1" applyBorder="1"/>
    <xf numFmtId="164" fontId="4" fillId="2" borderId="9" xfId="0" applyNumberFormat="1" applyFont="1" applyFill="1" applyBorder="1" applyAlignment="1">
      <alignment horizontal="right" indent="1"/>
    </xf>
    <xf numFmtId="0" fontId="4" fillId="2" borderId="28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 vertical="top" wrapText="1"/>
    </xf>
    <xf numFmtId="164" fontId="4" fillId="2" borderId="36" xfId="0" applyNumberFormat="1" applyFont="1" applyFill="1" applyBorder="1"/>
    <xf numFmtId="164" fontId="4" fillId="2" borderId="37" xfId="0" applyNumberFormat="1" applyFont="1" applyFill="1" applyBorder="1"/>
    <xf numFmtId="164" fontId="4" fillId="2" borderId="38" xfId="0" applyNumberFormat="1" applyFont="1" applyFill="1" applyBorder="1"/>
    <xf numFmtId="164" fontId="4" fillId="2" borderId="39" xfId="0" applyNumberFormat="1" applyFont="1" applyFill="1" applyBorder="1"/>
    <xf numFmtId="164" fontId="4" fillId="2" borderId="38" xfId="0" applyNumberFormat="1" applyFont="1" applyFill="1" applyBorder="1" applyAlignment="1">
      <alignment horizontal="right" indent="1"/>
    </xf>
    <xf numFmtId="164" fontId="4" fillId="2" borderId="39" xfId="0" applyNumberFormat="1" applyFont="1" applyFill="1" applyBorder="1" applyAlignment="1">
      <alignment horizontal="right" indent="1"/>
    </xf>
    <xf numFmtId="164" fontId="3" fillId="2" borderId="38" xfId="0" applyNumberFormat="1" applyFont="1" applyFill="1" applyBorder="1" applyAlignment="1">
      <alignment horizontal="right" indent="1"/>
    </xf>
    <xf numFmtId="164" fontId="3" fillId="2" borderId="39" xfId="0" applyNumberFormat="1" applyFont="1" applyFill="1" applyBorder="1" applyAlignment="1">
      <alignment horizontal="right" indent="1"/>
    </xf>
    <xf numFmtId="164" fontId="3" fillId="2" borderId="40" xfId="0" applyNumberFormat="1" applyFont="1" applyFill="1" applyBorder="1" applyAlignment="1">
      <alignment horizontal="right" indent="1"/>
    </xf>
    <xf numFmtId="164" fontId="3" fillId="2" borderId="41" xfId="0" applyNumberFormat="1" applyFont="1" applyFill="1" applyBorder="1" applyAlignment="1">
      <alignment horizontal="right" indent="1"/>
    </xf>
    <xf numFmtId="164" fontId="4" fillId="2" borderId="8" xfId="0" applyNumberFormat="1" applyFont="1" applyFill="1" applyBorder="1" applyAlignment="1">
      <alignment horizontal="right" indent="1"/>
    </xf>
    <xf numFmtId="164" fontId="4" fillId="2" borderId="7" xfId="0" applyNumberFormat="1" applyFont="1" applyFill="1" applyBorder="1" applyAlignment="1">
      <alignment horizontal="right" indent="1"/>
    </xf>
    <xf numFmtId="164" fontId="4" fillId="2" borderId="36" xfId="0" applyNumberFormat="1" applyFont="1" applyFill="1" applyBorder="1" applyAlignment="1">
      <alignment horizontal="right" indent="1"/>
    </xf>
    <xf numFmtId="164" fontId="4" fillId="2" borderId="37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0" fontId="4" fillId="2" borderId="28" xfId="0" applyFont="1" applyFill="1" applyBorder="1" applyAlignment="1">
      <alignment horizontal="center" vertical="top"/>
    </xf>
    <xf numFmtId="0" fontId="4" fillId="2" borderId="29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9" fillId="2" borderId="1" xfId="0" applyFont="1" applyFill="1" applyBorder="1"/>
    <xf numFmtId="0" fontId="10" fillId="2" borderId="2" xfId="0" applyFont="1" applyFill="1" applyBorder="1"/>
    <xf numFmtId="0" fontId="5" fillId="2" borderId="27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7" fillId="2" borderId="20" xfId="0" applyFont="1" applyFill="1" applyBorder="1"/>
    <xf numFmtId="0" fontId="9" fillId="2" borderId="20" xfId="0" applyFont="1" applyFill="1" applyBorder="1"/>
    <xf numFmtId="0" fontId="8" fillId="2" borderId="20" xfId="0" applyFont="1" applyFill="1" applyBorder="1"/>
    <xf numFmtId="0" fontId="10" fillId="2" borderId="23" xfId="0" applyFont="1" applyFill="1" applyBorder="1"/>
    <xf numFmtId="0" fontId="7" fillId="2" borderId="18" xfId="0" applyFont="1" applyFill="1" applyBorder="1"/>
    <xf numFmtId="0" fontId="8" fillId="2" borderId="28" xfId="0" applyFont="1" applyFill="1" applyBorder="1"/>
    <xf numFmtId="0" fontId="7" fillId="2" borderId="26" xfId="0" applyFont="1" applyFill="1" applyBorder="1"/>
    <xf numFmtId="0" fontId="9" fillId="2" borderId="18" xfId="0" applyFont="1" applyFill="1" applyBorder="1"/>
    <xf numFmtId="0" fontId="7" fillId="2" borderId="28" xfId="0" applyFont="1" applyFill="1" applyBorder="1"/>
    <xf numFmtId="0" fontId="9" fillId="2" borderId="28" xfId="0" applyFont="1" applyFill="1" applyBorder="1"/>
    <xf numFmtId="0" fontId="10" fillId="2" borderId="28" xfId="0" applyFont="1" applyFill="1" applyBorder="1"/>
    <xf numFmtId="0" fontId="4" fillId="2" borderId="18" xfId="0" applyFont="1" applyFill="1" applyBorder="1"/>
    <xf numFmtId="0" fontId="4" fillId="2" borderId="28" xfId="0" applyFont="1" applyFill="1" applyBorder="1"/>
    <xf numFmtId="0" fontId="11" fillId="2" borderId="28" xfId="0" applyFont="1" applyFill="1" applyBorder="1"/>
    <xf numFmtId="0" fontId="4" fillId="2" borderId="26" xfId="0" applyFont="1" applyFill="1" applyBorder="1" applyAlignment="1">
      <alignment wrapText="1"/>
    </xf>
    <xf numFmtId="0" fontId="4" fillId="2" borderId="28" xfId="0" applyFont="1" applyFill="1" applyBorder="1" applyAlignment="1">
      <alignment horizontal="right"/>
    </xf>
    <xf numFmtId="0" fontId="3" fillId="2" borderId="26" xfId="0" applyFont="1" applyFill="1" applyBorder="1" applyAlignment="1"/>
    <xf numFmtId="0" fontId="0" fillId="2" borderId="0" xfId="0" applyFill="1" applyBorder="1"/>
    <xf numFmtId="0" fontId="8" fillId="2" borderId="2" xfId="0" applyFont="1" applyFill="1" applyBorder="1" applyAlignment="1">
      <alignment vertical="top" wrapText="1"/>
    </xf>
    <xf numFmtId="164" fontId="9" fillId="2" borderId="0" xfId="0" applyNumberFormat="1" applyFont="1" applyFill="1" applyBorder="1"/>
    <xf numFmtId="164" fontId="7" fillId="2" borderId="0" xfId="0" applyNumberFormat="1" applyFont="1" applyFill="1" applyBorder="1"/>
    <xf numFmtId="0" fontId="8" fillId="2" borderId="26" xfId="0" applyFont="1" applyFill="1" applyBorder="1" applyAlignment="1">
      <alignment vertical="top" wrapText="1"/>
    </xf>
    <xf numFmtId="164" fontId="7" fillId="2" borderId="28" xfId="0" applyNumberFormat="1" applyFont="1" applyFill="1" applyBorder="1"/>
    <xf numFmtId="164" fontId="9" fillId="2" borderId="28" xfId="0" applyNumberFormat="1" applyFont="1" applyFill="1" applyBorder="1"/>
    <xf numFmtId="3" fontId="9" fillId="2" borderId="26" xfId="0" applyNumberFormat="1" applyFont="1" applyFill="1" applyBorder="1"/>
    <xf numFmtId="0" fontId="7" fillId="2" borderId="29" xfId="0" applyFont="1" applyFill="1" applyBorder="1"/>
    <xf numFmtId="0" fontId="8" fillId="2" borderId="27" xfId="0" applyFont="1" applyFill="1" applyBorder="1" applyAlignment="1">
      <alignment vertical="top" wrapText="1"/>
    </xf>
    <xf numFmtId="0" fontId="0" fillId="2" borderId="19" xfId="0" applyFill="1" applyBorder="1"/>
    <xf numFmtId="0" fontId="0" fillId="2" borderId="29" xfId="0" applyFill="1" applyBorder="1"/>
    <xf numFmtId="3" fontId="9" fillId="2" borderId="29" xfId="0" applyNumberFormat="1" applyFont="1" applyFill="1" applyBorder="1"/>
    <xf numFmtId="0" fontId="9" fillId="2" borderId="0" xfId="0" applyFont="1" applyFill="1" applyBorder="1"/>
    <xf numFmtId="3" fontId="9" fillId="2" borderId="0" xfId="0" applyNumberFormat="1" applyFont="1" applyFill="1" applyBorder="1"/>
    <xf numFmtId="0" fontId="10" fillId="2" borderId="26" xfId="0" applyFont="1" applyFill="1" applyBorder="1"/>
    <xf numFmtId="3" fontId="4" fillId="2" borderId="29" xfId="0" applyNumberFormat="1" applyFont="1" applyFill="1" applyBorder="1"/>
    <xf numFmtId="3" fontId="7" fillId="2" borderId="0" xfId="0" applyNumberFormat="1" applyFont="1" applyFill="1" applyBorder="1" applyAlignment="1">
      <alignment horizontal="right"/>
    </xf>
    <xf numFmtId="0" fontId="9" fillId="2" borderId="19" xfId="0" applyFont="1" applyFill="1" applyBorder="1" applyAlignment="1">
      <alignment horizontal="center"/>
    </xf>
    <xf numFmtId="0" fontId="11" fillId="2" borderId="28" xfId="0" applyFont="1" applyFill="1" applyBorder="1" applyAlignment="1">
      <alignment vertical="top"/>
    </xf>
    <xf numFmtId="0" fontId="3" fillId="2" borderId="18" xfId="0" applyFont="1" applyFill="1" applyBorder="1"/>
    <xf numFmtId="0" fontId="12" fillId="2" borderId="28" xfId="0" applyFont="1" applyFill="1" applyBorder="1"/>
    <xf numFmtId="0" fontId="4" fillId="2" borderId="28" xfId="0" applyFont="1" applyFill="1" applyBorder="1" applyAlignment="1">
      <alignment horizontal="left" wrapText="1"/>
    </xf>
    <xf numFmtId="0" fontId="11" fillId="2" borderId="28" xfId="0" applyFont="1" applyFill="1" applyBorder="1" applyAlignment="1">
      <alignment horizontal="left" wrapText="1"/>
    </xf>
    <xf numFmtId="0" fontId="4" fillId="2" borderId="28" xfId="0" applyFont="1" applyFill="1" applyBorder="1" applyAlignment="1">
      <alignment horizontal="left"/>
    </xf>
    <xf numFmtId="0" fontId="0" fillId="2" borderId="2" xfId="0" applyFill="1" applyBorder="1"/>
    <xf numFmtId="0" fontId="8" fillId="2" borderId="26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top"/>
    </xf>
    <xf numFmtId="0" fontId="6" fillId="2" borderId="27" xfId="0" applyFont="1" applyFill="1" applyBorder="1" applyAlignment="1">
      <alignment vertical="center"/>
    </xf>
    <xf numFmtId="164" fontId="8" fillId="2" borderId="26" xfId="0" applyNumberFormat="1" applyFont="1" applyFill="1" applyBorder="1" applyAlignment="1">
      <alignment vertical="top" wrapText="1"/>
    </xf>
    <xf numFmtId="164" fontId="8" fillId="2" borderId="2" xfId="0" applyNumberFormat="1" applyFont="1" applyFill="1" applyBorder="1" applyAlignment="1">
      <alignment vertical="top" wrapText="1"/>
    </xf>
    <xf numFmtId="164" fontId="8" fillId="2" borderId="27" xfId="0" applyNumberFormat="1" applyFont="1" applyFill="1" applyBorder="1" applyAlignment="1">
      <alignment vertical="top" wrapText="1"/>
    </xf>
    <xf numFmtId="0" fontId="3" fillId="2" borderId="28" xfId="0" applyFont="1" applyFill="1" applyBorder="1"/>
    <xf numFmtId="0" fontId="12" fillId="2" borderId="2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4" fillId="2" borderId="18" xfId="0" applyFont="1" applyFill="1" applyBorder="1" applyAlignment="1">
      <alignment vertical="top"/>
    </xf>
    <xf numFmtId="164" fontId="7" fillId="2" borderId="28" xfId="0" applyNumberFormat="1" applyFont="1" applyFill="1" applyBorder="1" applyAlignment="1">
      <alignment vertical="top"/>
    </xf>
    <xf numFmtId="164" fontId="7" fillId="2" borderId="0" xfId="0" applyNumberFormat="1" applyFont="1" applyFill="1" applyBorder="1" applyAlignment="1">
      <alignment vertical="top"/>
    </xf>
    <xf numFmtId="164" fontId="7" fillId="2" borderId="29" xfId="0" applyNumberFormat="1" applyFont="1" applyFill="1" applyBorder="1" applyAlignment="1">
      <alignment vertical="top"/>
    </xf>
    <xf numFmtId="0" fontId="7" fillId="2" borderId="2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29" xfId="0" applyFont="1" applyFill="1" applyBorder="1" applyAlignment="1">
      <alignment vertical="top"/>
    </xf>
    <xf numFmtId="164" fontId="4" fillId="2" borderId="29" xfId="0" applyNumberFormat="1" applyFont="1" applyFill="1" applyBorder="1" applyAlignment="1">
      <alignment horizontal="right" indent="1"/>
    </xf>
    <xf numFmtId="0" fontId="4" fillId="2" borderId="26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right" vertical="top"/>
    </xf>
    <xf numFmtId="0" fontId="11" fillId="2" borderId="2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right" vertical="top"/>
    </xf>
    <xf numFmtId="0" fontId="4" fillId="2" borderId="28" xfId="0" applyFont="1" applyFill="1" applyBorder="1" applyAlignment="1">
      <alignment vertical="top"/>
    </xf>
    <xf numFmtId="164" fontId="7" fillId="2" borderId="18" xfId="0" applyNumberFormat="1" applyFont="1" applyFill="1" applyBorder="1" applyAlignment="1">
      <alignment vertical="top"/>
    </xf>
    <xf numFmtId="164" fontId="8" fillId="2" borderId="28" xfId="0" applyNumberFormat="1" applyFont="1" applyFill="1" applyBorder="1" applyAlignment="1">
      <alignment vertical="top"/>
    </xf>
    <xf numFmtId="164" fontId="7" fillId="2" borderId="26" xfId="0" applyNumberFormat="1" applyFont="1" applyFill="1" applyBorder="1" applyAlignment="1">
      <alignment vertical="top"/>
    </xf>
    <xf numFmtId="164" fontId="10" fillId="2" borderId="28" xfId="0" applyNumberFormat="1" applyFont="1" applyFill="1" applyBorder="1"/>
    <xf numFmtId="0" fontId="7" fillId="2" borderId="18" xfId="0" applyFont="1" applyFill="1" applyBorder="1" applyAlignment="1">
      <alignment vertical="top"/>
    </xf>
    <xf numFmtId="0" fontId="8" fillId="2" borderId="28" xfId="0" applyFont="1" applyFill="1" applyBorder="1" applyAlignment="1">
      <alignment vertical="top"/>
    </xf>
    <xf numFmtId="0" fontId="7" fillId="2" borderId="26" xfId="0" applyFont="1" applyFill="1" applyBorder="1" applyAlignment="1">
      <alignment vertical="top"/>
    </xf>
    <xf numFmtId="0" fontId="3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left" indent="1"/>
    </xf>
    <xf numFmtId="0" fontId="3" fillId="2" borderId="26" xfId="0" applyFont="1" applyFill="1" applyBorder="1" applyAlignment="1">
      <alignment wrapText="1"/>
    </xf>
    <xf numFmtId="0" fontId="11" fillId="2" borderId="26" xfId="0" applyFont="1" applyFill="1" applyBorder="1" applyAlignment="1">
      <alignment vertical="top"/>
    </xf>
    <xf numFmtId="0" fontId="11" fillId="2" borderId="28" xfId="0" applyFont="1" applyFill="1" applyBorder="1" applyAlignment="1">
      <alignment wrapText="1"/>
    </xf>
    <xf numFmtId="0" fontId="11" fillId="2" borderId="28" xfId="0" applyFont="1" applyFill="1" applyBorder="1" applyAlignment="1">
      <alignment vertical="center"/>
    </xf>
    <xf numFmtId="0" fontId="17" fillId="2" borderId="0" xfId="0" applyFont="1" applyFill="1"/>
    <xf numFmtId="0" fontId="20" fillId="2" borderId="0" xfId="0" applyFont="1" applyFill="1"/>
    <xf numFmtId="0" fontId="8" fillId="2" borderId="23" xfId="0" applyFont="1" applyFill="1" applyBorder="1" applyAlignment="1">
      <alignment vertical="top"/>
    </xf>
    <xf numFmtId="0" fontId="8" fillId="2" borderId="26" xfId="0" applyFont="1" applyFill="1" applyBorder="1" applyAlignment="1">
      <alignment vertical="top"/>
    </xf>
    <xf numFmtId="0" fontId="7" fillId="2" borderId="20" xfId="0" applyFont="1" applyFill="1" applyBorder="1" applyAlignment="1">
      <alignment vertical="top"/>
    </xf>
    <xf numFmtId="0" fontId="7" fillId="2" borderId="17" xfId="0" applyFont="1" applyFill="1" applyBorder="1" applyAlignment="1">
      <alignment vertical="top"/>
    </xf>
    <xf numFmtId="0" fontId="9" fillId="2" borderId="30" xfId="0" applyFont="1" applyFill="1" applyBorder="1" applyAlignment="1">
      <alignment vertical="top"/>
    </xf>
    <xf numFmtId="0" fontId="9" fillId="2" borderId="3" xfId="0" applyFont="1" applyFill="1" applyBorder="1" applyAlignment="1">
      <alignment vertical="top"/>
    </xf>
    <xf numFmtId="0" fontId="9" fillId="2" borderId="3" xfId="0" applyFont="1" applyFill="1" applyBorder="1" applyAlignment="1">
      <alignment vertical="top" wrapText="1"/>
    </xf>
    <xf numFmtId="0" fontId="9" fillId="2" borderId="31" xfId="0" applyFont="1" applyFill="1" applyBorder="1" applyAlignment="1">
      <alignment vertical="top"/>
    </xf>
    <xf numFmtId="0" fontId="8" fillId="2" borderId="24" xfId="0" applyFont="1" applyFill="1" applyBorder="1" applyAlignment="1">
      <alignment vertical="top"/>
    </xf>
    <xf numFmtId="0" fontId="8" fillId="2" borderId="5" xfId="0" applyFont="1" applyFill="1" applyBorder="1" applyAlignment="1">
      <alignment vertical="top"/>
    </xf>
    <xf numFmtId="0" fontId="8" fillId="2" borderId="5" xfId="0" applyFont="1" applyFill="1" applyBorder="1" applyAlignment="1">
      <alignment vertical="top" wrapText="1"/>
    </xf>
    <xf numFmtId="0" fontId="10" fillId="2" borderId="25" xfId="0" applyFont="1" applyFill="1" applyBorder="1" applyAlignment="1">
      <alignment vertical="top"/>
    </xf>
    <xf numFmtId="0" fontId="11" fillId="2" borderId="28" xfId="0" applyFont="1" applyFill="1" applyBorder="1" applyAlignment="1">
      <alignment horizontal="left"/>
    </xf>
    <xf numFmtId="0" fontId="0" fillId="2" borderId="0" xfId="0" applyFill="1" applyAlignment="1">
      <alignment horizontal="left" vertical="center"/>
    </xf>
    <xf numFmtId="0" fontId="9" fillId="2" borderId="1" xfId="0" applyFont="1" applyFill="1" applyBorder="1" applyAlignment="1">
      <alignment horizontal="center"/>
    </xf>
    <xf numFmtId="164" fontId="7" fillId="2" borderId="32" xfId="0" applyNumberFormat="1" applyFont="1" applyFill="1" applyBorder="1" applyAlignment="1">
      <alignment horizontal="right"/>
    </xf>
    <xf numFmtId="164" fontId="7" fillId="2" borderId="28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vertical="top"/>
    </xf>
    <xf numFmtId="3" fontId="0" fillId="2" borderId="0" xfId="0" applyNumberFormat="1" applyFill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3" fontId="4" fillId="2" borderId="28" xfId="0" applyNumberFormat="1" applyFont="1" applyFill="1" applyBorder="1" applyAlignment="1">
      <alignment horizontal="center" vertical="top"/>
    </xf>
    <xf numFmtId="3" fontId="4" fillId="2" borderId="0" xfId="0" applyNumberFormat="1" applyFont="1" applyFill="1" applyBorder="1" applyAlignment="1">
      <alignment horizontal="center" vertical="top"/>
    </xf>
    <xf numFmtId="3" fontId="4" fillId="2" borderId="29" xfId="0" applyNumberFormat="1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wrapText="1"/>
    </xf>
    <xf numFmtId="3" fontId="5" fillId="2" borderId="26" xfId="0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center" vertical="top" wrapText="1"/>
    </xf>
    <xf numFmtId="3" fontId="5" fillId="2" borderId="27" xfId="0" applyNumberFormat="1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/>
    <xf numFmtId="3" fontId="0" fillId="2" borderId="0" xfId="0" applyNumberFormat="1" applyFont="1" applyFill="1"/>
    <xf numFmtId="3" fontId="4" fillId="2" borderId="0" xfId="0" applyNumberFormat="1" applyFont="1" applyFill="1"/>
    <xf numFmtId="3" fontId="11" fillId="2" borderId="28" xfId="0" applyNumberFormat="1" applyFont="1" applyFill="1" applyBorder="1"/>
    <xf numFmtId="3" fontId="4" fillId="2" borderId="28" xfId="0" applyNumberFormat="1" applyFont="1" applyFill="1" applyBorder="1" applyAlignment="1">
      <alignment horizontal="right"/>
    </xf>
    <xf numFmtId="3" fontId="3" fillId="2" borderId="26" xfId="0" applyNumberFormat="1" applyFont="1" applyFill="1" applyBorder="1" applyAlignment="1"/>
    <xf numFmtId="3" fontId="4" fillId="2" borderId="27" xfId="0" applyNumberFormat="1" applyFont="1" applyFill="1" applyBorder="1" applyAlignment="1"/>
    <xf numFmtId="3" fontId="3" fillId="2" borderId="18" xfId="0" applyNumberFormat="1" applyFont="1" applyFill="1" applyBorder="1"/>
    <xf numFmtId="3" fontId="4" fillId="2" borderId="36" xfId="0" applyNumberFormat="1" applyFont="1" applyFill="1" applyBorder="1" applyAlignment="1">
      <alignment horizontal="right" indent="1"/>
    </xf>
    <xf numFmtId="3" fontId="4" fillId="2" borderId="37" xfId="0" applyNumberFormat="1" applyFont="1" applyFill="1" applyBorder="1" applyAlignment="1">
      <alignment horizontal="right" indent="1"/>
    </xf>
    <xf numFmtId="3" fontId="4" fillId="2" borderId="7" xfId="0" applyNumberFormat="1" applyFont="1" applyFill="1" applyBorder="1" applyAlignment="1">
      <alignment horizontal="right" indent="1"/>
    </xf>
    <xf numFmtId="3" fontId="4" fillId="2" borderId="6" xfId="0" applyNumberFormat="1" applyFont="1" applyFill="1" applyBorder="1" applyAlignment="1">
      <alignment horizontal="right" indent="1"/>
    </xf>
    <xf numFmtId="3" fontId="12" fillId="2" borderId="28" xfId="0" applyNumberFormat="1" applyFont="1" applyFill="1" applyBorder="1"/>
    <xf numFmtId="3" fontId="4" fillId="2" borderId="28" xfId="0" applyNumberFormat="1" applyFont="1" applyFill="1" applyBorder="1" applyAlignment="1">
      <alignment horizontal="left" wrapText="1"/>
    </xf>
    <xf numFmtId="3" fontId="11" fillId="2" borderId="28" xfId="0" applyNumberFormat="1" applyFont="1" applyFill="1" applyBorder="1" applyAlignment="1">
      <alignment horizontal="left" wrapText="1"/>
    </xf>
    <xf numFmtId="3" fontId="4" fillId="2" borderId="28" xfId="0" applyNumberFormat="1" applyFont="1" applyFill="1" applyBorder="1" applyAlignment="1">
      <alignment horizontal="left"/>
    </xf>
    <xf numFmtId="3" fontId="0" fillId="2" borderId="28" xfId="0" applyNumberFormat="1" applyFill="1" applyBorder="1"/>
    <xf numFmtId="3" fontId="4" fillId="2" borderId="42" xfId="0" applyNumberFormat="1" applyFont="1" applyFill="1" applyBorder="1"/>
    <xf numFmtId="3" fontId="4" fillId="2" borderId="18" xfId="0" applyNumberFormat="1" applyFont="1" applyFill="1" applyBorder="1" applyAlignment="1">
      <alignment vertical="top"/>
    </xf>
    <xf numFmtId="3" fontId="4" fillId="2" borderId="28" xfId="0" applyNumberFormat="1" applyFont="1" applyFill="1" applyBorder="1" applyAlignment="1">
      <alignment vertical="top"/>
    </xf>
    <xf numFmtId="3" fontId="11" fillId="2" borderId="28" xfId="0" applyNumberFormat="1" applyFont="1" applyFill="1" applyBorder="1" applyAlignment="1">
      <alignment vertical="top"/>
    </xf>
    <xf numFmtId="3" fontId="4" fillId="2" borderId="26" xfId="0" applyNumberFormat="1" applyFont="1" applyFill="1" applyBorder="1" applyAlignment="1">
      <alignment wrapText="1"/>
    </xf>
    <xf numFmtId="3" fontId="0" fillId="2" borderId="0" xfId="0" applyNumberFormat="1" applyFill="1" applyBorder="1"/>
    <xf numFmtId="3" fontId="0" fillId="2" borderId="2" xfId="0" applyNumberFormat="1" applyFill="1" applyBorder="1" applyAlignment="1">
      <alignment horizontal="left" vertical="center"/>
    </xf>
    <xf numFmtId="3" fontId="4" fillId="2" borderId="18" xfId="0" applyNumberFormat="1" applyFont="1" applyFill="1" applyBorder="1"/>
    <xf numFmtId="3" fontId="4" fillId="2" borderId="28" xfId="0" applyNumberFormat="1" applyFont="1" applyFill="1" applyBorder="1"/>
    <xf numFmtId="3" fontId="4" fillId="2" borderId="26" xfId="0" applyNumberFormat="1" applyFont="1" applyFill="1" applyBorder="1" applyAlignment="1">
      <alignment vertical="top" wrapText="1"/>
    </xf>
    <xf numFmtId="1" fontId="0" fillId="2" borderId="0" xfId="0" applyNumberFormat="1" applyFill="1"/>
    <xf numFmtId="0" fontId="22" fillId="0" borderId="0" xfId="0" applyFont="1"/>
    <xf numFmtId="0" fontId="23" fillId="0" borderId="0" xfId="3" applyFont="1" applyAlignment="1" applyProtection="1"/>
    <xf numFmtId="166" fontId="0" fillId="2" borderId="0" xfId="0" applyNumberFormat="1" applyFont="1" applyFill="1"/>
    <xf numFmtId="0" fontId="23" fillId="0" borderId="0" xfId="3" quotePrefix="1" applyFont="1" applyAlignment="1" applyProtection="1"/>
    <xf numFmtId="0" fontId="24" fillId="0" borderId="0" xfId="0" applyFont="1"/>
    <xf numFmtId="0" fontId="9" fillId="2" borderId="1" xfId="0" applyFont="1" applyFill="1" applyBorder="1" applyAlignment="1">
      <alignment horizontal="center"/>
    </xf>
    <xf numFmtId="0" fontId="17" fillId="2" borderId="0" xfId="0" applyFont="1" applyFill="1" applyAlignment="1"/>
    <xf numFmtId="0" fontId="21" fillId="2" borderId="0" xfId="0" applyFont="1" applyFill="1"/>
    <xf numFmtId="0" fontId="10" fillId="2" borderId="2" xfId="0" applyFont="1" applyFill="1" applyBorder="1" applyAlignment="1">
      <alignment horizontal="center"/>
    </xf>
    <xf numFmtId="2" fontId="7" fillId="2" borderId="0" xfId="0" applyNumberFormat="1" applyFont="1" applyFill="1" applyBorder="1"/>
    <xf numFmtId="0" fontId="9" fillId="2" borderId="0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1" fillId="2" borderId="2" xfId="0" applyFont="1" applyFill="1" applyBorder="1" applyAlignment="1">
      <alignment vertical="top" wrapText="1"/>
    </xf>
    <xf numFmtId="3" fontId="4" fillId="2" borderId="19" xfId="0" applyNumberFormat="1" applyFont="1" applyFill="1" applyBorder="1" applyAlignment="1">
      <alignment vertical="top"/>
    </xf>
    <xf numFmtId="3" fontId="4" fillId="2" borderId="29" xfId="0" applyNumberFormat="1" applyFont="1" applyFill="1" applyBorder="1" applyAlignment="1">
      <alignment vertical="top"/>
    </xf>
    <xf numFmtId="3" fontId="11" fillId="2" borderId="29" xfId="0" applyNumberFormat="1" applyFont="1" applyFill="1" applyBorder="1" applyAlignment="1">
      <alignment vertical="top"/>
    </xf>
    <xf numFmtId="3" fontId="4" fillId="2" borderId="27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/>
    <xf numFmtId="164" fontId="7" fillId="2" borderId="18" xfId="0" applyNumberFormat="1" applyFont="1" applyFill="1" applyBorder="1"/>
    <xf numFmtId="0" fontId="6" fillId="2" borderId="0" xfId="0" applyFont="1" applyFill="1" applyAlignment="1"/>
    <xf numFmtId="0" fontId="9" fillId="2" borderId="29" xfId="0" applyFont="1" applyFill="1" applyBorder="1"/>
    <xf numFmtId="0" fontId="8" fillId="2" borderId="29" xfId="0" applyFont="1" applyFill="1" applyBorder="1"/>
    <xf numFmtId="0" fontId="8" fillId="2" borderId="0" xfId="0" applyFont="1" applyFill="1" applyBorder="1"/>
    <xf numFmtId="0" fontId="8" fillId="2" borderId="26" xfId="0" applyFont="1" applyFill="1" applyBorder="1"/>
    <xf numFmtId="0" fontId="8" fillId="2" borderId="27" xfId="0" applyFont="1" applyFill="1" applyBorder="1"/>
    <xf numFmtId="0" fontId="8" fillId="2" borderId="2" xfId="0" applyFont="1" applyFill="1" applyBorder="1"/>
    <xf numFmtId="167" fontId="4" fillId="2" borderId="36" xfId="0" applyNumberFormat="1" applyFont="1" applyFill="1" applyBorder="1"/>
    <xf numFmtId="167" fontId="4" fillId="2" borderId="12" xfId="0" applyNumberFormat="1" applyFont="1" applyFill="1" applyBorder="1"/>
    <xf numFmtId="167" fontId="4" fillId="2" borderId="37" xfId="0" applyNumberFormat="1" applyFont="1" applyFill="1" applyBorder="1"/>
    <xf numFmtId="167" fontId="4" fillId="2" borderId="38" xfId="0" applyNumberFormat="1" applyFont="1" applyFill="1" applyBorder="1"/>
    <xf numFmtId="167" fontId="4" fillId="2" borderId="13" xfId="0" applyNumberFormat="1" applyFont="1" applyFill="1" applyBorder="1"/>
    <xf numFmtId="167" fontId="4" fillId="2" borderId="39" xfId="0" applyNumberFormat="1" applyFont="1" applyFill="1" applyBorder="1"/>
    <xf numFmtId="167" fontId="4" fillId="2" borderId="36" xfId="0" applyNumberFormat="1" applyFont="1" applyFill="1" applyBorder="1" applyAlignment="1">
      <alignment horizontal="right" indent="1"/>
    </xf>
    <xf numFmtId="167" fontId="4" fillId="2" borderId="37" xfId="0" applyNumberFormat="1" applyFont="1" applyFill="1" applyBorder="1" applyAlignment="1">
      <alignment horizontal="right" indent="1"/>
    </xf>
    <xf numFmtId="167" fontId="4" fillId="2" borderId="18" xfId="0" applyNumberFormat="1" applyFont="1" applyFill="1" applyBorder="1" applyAlignment="1">
      <alignment horizontal="right" indent="1"/>
    </xf>
    <xf numFmtId="167" fontId="4" fillId="2" borderId="6" xfId="0" applyNumberFormat="1" applyFont="1" applyFill="1" applyBorder="1" applyAlignment="1">
      <alignment horizontal="right" indent="1"/>
    </xf>
    <xf numFmtId="167" fontId="4" fillId="2" borderId="38" xfId="0" applyNumberFormat="1" applyFont="1" applyFill="1" applyBorder="1" applyAlignment="1">
      <alignment horizontal="right" indent="1"/>
    </xf>
    <xf numFmtId="167" fontId="4" fillId="2" borderId="39" xfId="0" applyNumberFormat="1" applyFont="1" applyFill="1" applyBorder="1" applyAlignment="1">
      <alignment horizontal="right" indent="1"/>
    </xf>
    <xf numFmtId="167" fontId="4" fillId="2" borderId="28" xfId="0" applyNumberFormat="1" applyFont="1" applyFill="1" applyBorder="1" applyAlignment="1">
      <alignment horizontal="right" indent="1"/>
    </xf>
    <xf numFmtId="167" fontId="4" fillId="2" borderId="8" xfId="0" applyNumberFormat="1" applyFont="1" applyFill="1" applyBorder="1" applyAlignment="1">
      <alignment horizontal="right" indent="1"/>
    </xf>
    <xf numFmtId="167" fontId="3" fillId="2" borderId="40" xfId="0" applyNumberFormat="1" applyFont="1" applyFill="1" applyBorder="1" applyAlignment="1">
      <alignment horizontal="right" indent="1"/>
    </xf>
    <xf numFmtId="167" fontId="3" fillId="2" borderId="41" xfId="0" applyNumberFormat="1" applyFont="1" applyFill="1" applyBorder="1" applyAlignment="1">
      <alignment horizontal="right" indent="1"/>
    </xf>
    <xf numFmtId="167" fontId="4" fillId="2" borderId="7" xfId="0" applyNumberFormat="1" applyFont="1" applyFill="1" applyBorder="1"/>
    <xf numFmtId="167" fontId="4" fillId="2" borderId="6" xfId="0" applyNumberFormat="1" applyFont="1" applyFill="1" applyBorder="1"/>
    <xf numFmtId="167" fontId="4" fillId="2" borderId="9" xfId="0" applyNumberFormat="1" applyFont="1" applyFill="1" applyBorder="1"/>
    <xf numFmtId="167" fontId="4" fillId="2" borderId="8" xfId="0" applyNumberFormat="1" applyFont="1" applyFill="1" applyBorder="1"/>
    <xf numFmtId="167" fontId="4" fillId="2" borderId="9" xfId="0" applyNumberFormat="1" applyFont="1" applyFill="1" applyBorder="1" applyAlignment="1">
      <alignment horizontal="right" indent="1"/>
    </xf>
    <xf numFmtId="167" fontId="3" fillId="2" borderId="39" xfId="0" applyNumberFormat="1" applyFont="1" applyFill="1" applyBorder="1" applyAlignment="1">
      <alignment horizontal="right" indent="1"/>
    </xf>
    <xf numFmtId="167" fontId="4" fillId="2" borderId="7" xfId="0" applyNumberFormat="1" applyFont="1" applyFill="1" applyBorder="1" applyAlignment="1">
      <alignment horizontal="right" indent="1"/>
    </xf>
    <xf numFmtId="167" fontId="4" fillId="2" borderId="13" xfId="0" applyNumberFormat="1" applyFont="1" applyFill="1" applyBorder="1" applyAlignment="1">
      <alignment horizontal="right" indent="1"/>
    </xf>
    <xf numFmtId="167" fontId="3" fillId="2" borderId="14" xfId="0" applyNumberFormat="1" applyFont="1" applyFill="1" applyBorder="1" applyAlignment="1">
      <alignment horizontal="right" indent="1"/>
    </xf>
    <xf numFmtId="1" fontId="7" fillId="2" borderId="21" xfId="0" applyNumberFormat="1" applyFont="1" applyFill="1" applyBorder="1"/>
    <xf numFmtId="167" fontId="7" fillId="2" borderId="0" xfId="0" applyNumberFormat="1" applyFont="1" applyFill="1" applyBorder="1"/>
    <xf numFmtId="167" fontId="0" fillId="2" borderId="0" xfId="0" applyNumberFormat="1" applyFill="1"/>
    <xf numFmtId="166" fontId="0" fillId="2" borderId="0" xfId="0" applyNumberFormat="1" applyFill="1"/>
    <xf numFmtId="165" fontId="0" fillId="2" borderId="0" xfId="0" applyNumberFormat="1" applyFill="1"/>
    <xf numFmtId="0" fontId="9" fillId="2" borderId="0" xfId="0" applyFont="1" applyFill="1" applyBorder="1" applyAlignment="1"/>
    <xf numFmtId="9" fontId="0" fillId="2" borderId="0" xfId="2" applyFont="1" applyFill="1"/>
    <xf numFmtId="9" fontId="0" fillId="2" borderId="0" xfId="2" applyNumberFormat="1" applyFont="1" applyFill="1"/>
    <xf numFmtId="0" fontId="3" fillId="2" borderId="26" xfId="0" applyFont="1" applyFill="1" applyBorder="1"/>
    <xf numFmtId="0" fontId="3" fillId="2" borderId="43" xfId="0" applyFont="1" applyFill="1" applyBorder="1"/>
    <xf numFmtId="0" fontId="3" fillId="2" borderId="0" xfId="0" applyFont="1" applyFill="1"/>
    <xf numFmtId="164" fontId="3" fillId="2" borderId="0" xfId="0" applyNumberFormat="1" applyFont="1" applyFill="1"/>
    <xf numFmtId="164" fontId="11" fillId="2" borderId="0" xfId="0" applyNumberFormat="1" applyFont="1" applyFill="1"/>
    <xf numFmtId="164" fontId="11" fillId="2" borderId="44" xfId="0" applyNumberFormat="1" applyFont="1" applyFill="1" applyBorder="1"/>
    <xf numFmtId="0" fontId="3" fillId="2" borderId="43" xfId="4" applyFont="1" applyFill="1" applyBorder="1"/>
    <xf numFmtId="0" fontId="7" fillId="2" borderId="0" xfId="4" applyFont="1" applyFill="1"/>
    <xf numFmtId="0" fontId="4" fillId="2" borderId="0" xfId="4" applyFont="1" applyFill="1"/>
    <xf numFmtId="164" fontId="4" fillId="2" borderId="0" xfId="4" applyNumberFormat="1" applyFont="1" applyFill="1"/>
    <xf numFmtId="0" fontId="4" fillId="2" borderId="0" xfId="4" applyFont="1" applyFill="1" applyAlignment="1">
      <alignment horizontal="left" indent="1"/>
    </xf>
    <xf numFmtId="0" fontId="4" fillId="2" borderId="44" xfId="4" applyFont="1" applyFill="1" applyBorder="1" applyAlignment="1">
      <alignment horizontal="left" indent="1"/>
    </xf>
    <xf numFmtId="0" fontId="1" fillId="2" borderId="0" xfId="4" applyFont="1" applyFill="1"/>
    <xf numFmtId="0" fontId="28" fillId="2" borderId="0" xfId="0" applyFont="1" applyFill="1"/>
    <xf numFmtId="0" fontId="29" fillId="2" borderId="0" xfId="0" applyFont="1" applyFill="1"/>
    <xf numFmtId="0" fontId="30" fillId="2" borderId="0" xfId="0" applyFont="1" applyFill="1"/>
    <xf numFmtId="0" fontId="31" fillId="2" borderId="0" xfId="5" applyFill="1" applyAlignment="1" applyProtection="1">
      <alignment horizontal="left"/>
    </xf>
    <xf numFmtId="0" fontId="4" fillId="2" borderId="0" xfId="0" applyFont="1" applyFill="1" applyAlignment="1">
      <alignment horizontal="left"/>
    </xf>
    <xf numFmtId="0" fontId="9" fillId="2" borderId="0" xfId="0" applyFont="1" applyFill="1" applyAlignment="1"/>
    <xf numFmtId="3" fontId="7" fillId="2" borderId="28" xfId="0" applyNumberFormat="1" applyFont="1" applyFill="1" applyBorder="1" applyAlignment="1">
      <alignment horizontal="right"/>
    </xf>
    <xf numFmtId="3" fontId="9" fillId="2" borderId="1" xfId="0" applyNumberFormat="1" applyFont="1" applyFill="1" applyBorder="1"/>
    <xf numFmtId="3" fontId="7" fillId="2" borderId="28" xfId="0" applyNumberFormat="1" applyFont="1" applyFill="1" applyBorder="1"/>
    <xf numFmtId="3" fontId="7" fillId="2" borderId="29" xfId="0" applyNumberFormat="1" applyFont="1" applyFill="1" applyBorder="1"/>
    <xf numFmtId="3" fontId="9" fillId="2" borderId="19" xfId="0" applyNumberFormat="1" applyFont="1" applyFill="1" applyBorder="1"/>
    <xf numFmtId="3" fontId="9" fillId="2" borderId="18" xfId="0" applyNumberFormat="1" applyFont="1" applyFill="1" applyBorder="1"/>
    <xf numFmtId="3" fontId="9" fillId="2" borderId="28" xfId="0" applyNumberFormat="1" applyFont="1" applyFill="1" applyBorder="1"/>
    <xf numFmtId="3" fontId="7" fillId="2" borderId="32" xfId="0" applyNumberFormat="1" applyFont="1" applyFill="1" applyBorder="1" applyAlignment="1">
      <alignment horizontal="right"/>
    </xf>
    <xf numFmtId="3" fontId="7" fillId="2" borderId="29" xfId="0" applyNumberFormat="1" applyFont="1" applyFill="1" applyBorder="1" applyAlignment="1">
      <alignment horizontal="right"/>
    </xf>
    <xf numFmtId="168" fontId="0" fillId="2" borderId="0" xfId="0" applyNumberFormat="1" applyFill="1"/>
    <xf numFmtId="164" fontId="0" fillId="2" borderId="0" xfId="0" applyNumberFormat="1" applyFill="1" applyBorder="1"/>
    <xf numFmtId="0" fontId="10" fillId="2" borderId="0" xfId="0" applyFont="1" applyFill="1" applyBorder="1"/>
    <xf numFmtId="0" fontId="5" fillId="2" borderId="28" xfId="0" applyFont="1" applyFill="1" applyBorder="1" applyAlignment="1">
      <alignment vertical="top"/>
    </xf>
    <xf numFmtId="0" fontId="2" fillId="2" borderId="26" xfId="0" applyFont="1" applyFill="1" applyBorder="1" applyAlignment="1">
      <alignment wrapText="1"/>
    </xf>
    <xf numFmtId="0" fontId="32" fillId="2" borderId="0" xfId="0" applyFont="1" applyFill="1"/>
    <xf numFmtId="170" fontId="0" fillId="2" borderId="0" xfId="0" applyNumberFormat="1" applyFill="1"/>
    <xf numFmtId="170" fontId="32" fillId="2" borderId="0" xfId="0" applyNumberFormat="1" applyFont="1" applyFill="1"/>
    <xf numFmtId="165" fontId="2" fillId="2" borderId="0" xfId="0" applyNumberFormat="1" applyFont="1" applyFill="1"/>
    <xf numFmtId="170" fontId="2" fillId="2" borderId="0" xfId="0" applyNumberFormat="1" applyFont="1" applyFill="1"/>
    <xf numFmtId="169" fontId="2" fillId="2" borderId="0" xfId="0" applyNumberFormat="1" applyFont="1" applyFill="1"/>
    <xf numFmtId="1" fontId="2" fillId="2" borderId="0" xfId="0" applyNumberFormat="1" applyFont="1" applyFill="1"/>
    <xf numFmtId="171" fontId="0" fillId="2" borderId="0" xfId="0" applyNumberFormat="1" applyFill="1" applyBorder="1"/>
    <xf numFmtId="0" fontId="33" fillId="0" borderId="0" xfId="3" applyFont="1" applyAlignment="1" applyProtection="1"/>
    <xf numFmtId="0" fontId="0" fillId="2" borderId="23" xfId="0" applyFill="1" applyBorder="1"/>
    <xf numFmtId="0" fontId="8" fillId="2" borderId="0" xfId="0" applyFont="1" applyFill="1"/>
    <xf numFmtId="10" fontId="0" fillId="2" borderId="0" xfId="2" applyNumberFormat="1" applyFont="1" applyFill="1"/>
    <xf numFmtId="0" fontId="34" fillId="2" borderId="18" xfId="0" applyFont="1" applyFill="1" applyBorder="1" applyAlignment="1">
      <alignment horizontal="left" vertical="top" wrapText="1" readingOrder="1"/>
    </xf>
    <xf numFmtId="0" fontId="34" fillId="2" borderId="17" xfId="0" applyFont="1" applyFill="1" applyBorder="1" applyAlignment="1">
      <alignment horizontal="left" vertical="top" wrapText="1" readingOrder="1"/>
    </xf>
    <xf numFmtId="0" fontId="36" fillId="2" borderId="18" xfId="0" applyFont="1" applyFill="1" applyBorder="1" applyAlignment="1">
      <alignment horizontal="left" vertical="top" readingOrder="1"/>
    </xf>
    <xf numFmtId="0" fontId="36" fillId="2" borderId="1" xfId="0" applyFont="1" applyFill="1" applyBorder="1" applyAlignment="1">
      <alignment horizontal="left" vertical="top" readingOrder="1"/>
    </xf>
    <xf numFmtId="0" fontId="36" fillId="2" borderId="28" xfId="0" applyFont="1" applyFill="1" applyBorder="1" applyAlignment="1">
      <alignment horizontal="left" vertical="top" readingOrder="1"/>
    </xf>
    <xf numFmtId="0" fontId="36" fillId="2" borderId="0" xfId="0" applyFont="1" applyFill="1" applyBorder="1" applyAlignment="1">
      <alignment horizontal="left" vertical="top" readingOrder="1"/>
    </xf>
    <xf numFmtId="0" fontId="38" fillId="2" borderId="29" xfId="0" applyFont="1" applyFill="1" applyBorder="1" applyAlignment="1">
      <alignment horizontal="right" vertical="top" wrapText="1" readingOrder="1"/>
    </xf>
    <xf numFmtId="0" fontId="36" fillId="2" borderId="0" xfId="0" applyFont="1" applyFill="1" applyBorder="1" applyAlignment="1">
      <alignment vertical="top"/>
    </xf>
    <xf numFmtId="0" fontId="36" fillId="2" borderId="29" xfId="0" applyFont="1" applyFill="1" applyBorder="1" applyAlignment="1">
      <alignment horizontal="right" vertical="top" readingOrder="1"/>
    </xf>
    <xf numFmtId="0" fontId="36" fillId="2" borderId="26" xfId="0" applyFont="1" applyFill="1" applyBorder="1" applyAlignment="1">
      <alignment vertical="top"/>
    </xf>
    <xf numFmtId="0" fontId="36" fillId="2" borderId="2" xfId="0" applyFont="1" applyFill="1" applyBorder="1" applyAlignment="1">
      <alignment horizontal="right" vertical="top" readingOrder="1"/>
    </xf>
    <xf numFmtId="0" fontId="19" fillId="2" borderId="0" xfId="0" applyFont="1" applyFill="1" applyBorder="1" applyAlignment="1"/>
    <xf numFmtId="0" fontId="19" fillId="2" borderId="2" xfId="0" applyFont="1" applyFill="1" applyBorder="1" applyAlignment="1"/>
    <xf numFmtId="0" fontId="22" fillId="0" borderId="0" xfId="0" applyFont="1" applyFill="1"/>
    <xf numFmtId="0" fontId="0" fillId="2" borderId="18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34" fillId="2" borderId="45" xfId="0" applyFont="1" applyFill="1" applyBorder="1" applyAlignment="1">
      <alignment horizontal="left" vertical="top" wrapText="1" readingOrder="1"/>
    </xf>
    <xf numFmtId="167" fontId="4" fillId="2" borderId="0" xfId="1" applyNumberFormat="1" applyFill="1"/>
    <xf numFmtId="9" fontId="4" fillId="2" borderId="0" xfId="2" applyFont="1" applyFill="1"/>
    <xf numFmtId="0" fontId="39" fillId="0" borderId="0" xfId="0" applyFont="1"/>
    <xf numFmtId="0" fontId="33" fillId="0" borderId="0" xfId="3" quotePrefix="1" applyFont="1" applyAlignment="1" applyProtection="1"/>
    <xf numFmtId="0" fontId="33" fillId="0" borderId="0" xfId="3" applyFont="1" applyFill="1" applyAlignment="1" applyProtection="1"/>
    <xf numFmtId="0" fontId="4" fillId="2" borderId="2" xfId="1" applyFill="1" applyBorder="1"/>
    <xf numFmtId="0" fontId="34" fillId="2" borderId="29" xfId="0" applyFont="1" applyFill="1" applyBorder="1" applyAlignment="1">
      <alignment horizontal="right" vertical="top" wrapText="1" readingOrder="1"/>
    </xf>
    <xf numFmtId="0" fontId="4" fillId="2" borderId="29" xfId="0" applyFont="1" applyFill="1" applyBorder="1" applyAlignment="1">
      <alignment horizontal="center" wrapText="1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3" fontId="6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/>
    <xf numFmtId="0" fontId="6" fillId="2" borderId="0" xfId="0" applyFont="1" applyFill="1" applyBorder="1" applyAlignment="1"/>
    <xf numFmtId="0" fontId="6" fillId="2" borderId="0" xfId="4" applyFont="1" applyFill="1"/>
    <xf numFmtId="0" fontId="0" fillId="2" borderId="0" xfId="0" applyFill="1" applyAlignment="1">
      <alignment horizontal="right"/>
    </xf>
    <xf numFmtId="0" fontId="41" fillId="2" borderId="19" xfId="0" applyFont="1" applyFill="1" applyBorder="1" applyAlignment="1">
      <alignment horizontal="right" vertical="top" wrapText="1" readingOrder="1"/>
    </xf>
    <xf numFmtId="0" fontId="41" fillId="2" borderId="29" xfId="0" applyFont="1" applyFill="1" applyBorder="1" applyAlignment="1">
      <alignment horizontal="right" vertical="top" wrapText="1" readingOrder="1"/>
    </xf>
    <xf numFmtId="0" fontId="34" fillId="2" borderId="46" xfId="0" applyFont="1" applyFill="1" applyBorder="1" applyAlignment="1">
      <alignment horizontal="left" vertical="top" wrapText="1" readingOrder="1"/>
    </xf>
    <xf numFmtId="164" fontId="7" fillId="2" borderId="26" xfId="0" applyNumberFormat="1" applyFont="1" applyFill="1" applyBorder="1"/>
    <xf numFmtId="164" fontId="7" fillId="2" borderId="2" xfId="0" applyNumberFormat="1" applyFont="1" applyFill="1" applyBorder="1"/>
    <xf numFmtId="164" fontId="7" fillId="2" borderId="33" xfId="0" applyNumberFormat="1" applyFont="1" applyFill="1" applyBorder="1"/>
    <xf numFmtId="0" fontId="0" fillId="2" borderId="26" xfId="0" applyFill="1" applyBorder="1"/>
    <xf numFmtId="3" fontId="7" fillId="2" borderId="26" xfId="0" applyNumberFormat="1" applyFont="1" applyFill="1" applyBorder="1"/>
    <xf numFmtId="2" fontId="0" fillId="2" borderId="0" xfId="0" applyNumberFormat="1" applyFill="1"/>
    <xf numFmtId="2" fontId="0" fillId="2" borderId="0" xfId="2" applyNumberFormat="1" applyFont="1" applyFill="1"/>
    <xf numFmtId="3" fontId="9" fillId="2" borderId="15" xfId="0" applyNumberFormat="1" applyFont="1" applyFill="1" applyBorder="1"/>
    <xf numFmtId="3" fontId="7" fillId="2" borderId="32" xfId="0" applyNumberFormat="1" applyFont="1" applyFill="1" applyBorder="1"/>
    <xf numFmtId="3" fontId="9" fillId="2" borderId="32" xfId="0" applyNumberFormat="1" applyFont="1" applyFill="1" applyBorder="1"/>
    <xf numFmtId="0" fontId="1" fillId="2" borderId="0" xfId="4" applyFill="1" applyAlignment="1">
      <alignment wrapText="1"/>
    </xf>
    <xf numFmtId="171" fontId="0" fillId="2" borderId="0" xfId="0" applyNumberFormat="1" applyFill="1"/>
    <xf numFmtId="165" fontId="0" fillId="2" borderId="0" xfId="0" applyNumberFormat="1" applyFill="1" applyBorder="1"/>
    <xf numFmtId="0" fontId="9" fillId="2" borderId="1" xfId="0" applyFont="1" applyFill="1" applyBorder="1" applyAlignment="1">
      <alignment horizontal="center" vertical="top"/>
    </xf>
    <xf numFmtId="0" fontId="10" fillId="2" borderId="29" xfId="0" applyFont="1" applyFill="1" applyBorder="1" applyAlignment="1">
      <alignment horizontal="center" vertical="top"/>
    </xf>
    <xf numFmtId="0" fontId="9" fillId="2" borderId="19" xfId="0" applyFont="1" applyFill="1" applyBorder="1" applyAlignment="1">
      <alignment horizontal="center" vertical="top"/>
    </xf>
    <xf numFmtId="0" fontId="9" fillId="2" borderId="19" xfId="0" applyFont="1" applyFill="1" applyBorder="1" applyAlignment="1">
      <alignment horizontal="center"/>
    </xf>
    <xf numFmtId="3" fontId="7" fillId="2" borderId="33" xfId="0" applyNumberFormat="1" applyFont="1" applyFill="1" applyBorder="1"/>
    <xf numFmtId="0" fontId="4" fillId="2" borderId="18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 wrapText="1"/>
    </xf>
    <xf numFmtId="0" fontId="36" fillId="2" borderId="28" xfId="0" applyFont="1" applyFill="1" applyBorder="1" applyAlignment="1">
      <alignment vertical="top"/>
    </xf>
    <xf numFmtId="172" fontId="0" fillId="2" borderId="0" xfId="0" applyNumberFormat="1" applyFill="1"/>
    <xf numFmtId="164" fontId="0" fillId="2" borderId="0" xfId="0" applyNumberFormat="1" applyFill="1" applyAlignment="1">
      <alignment horizontal="center"/>
    </xf>
    <xf numFmtId="164" fontId="9" fillId="2" borderId="19" xfId="0" applyNumberFormat="1" applyFont="1" applyFill="1" applyBorder="1" applyAlignment="1">
      <alignment horizontal="center" vertical="top"/>
    </xf>
    <xf numFmtId="0" fontId="7" fillId="2" borderId="28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/>
    </xf>
    <xf numFmtId="0" fontId="0" fillId="2" borderId="27" xfId="0" applyFill="1" applyBorder="1"/>
    <xf numFmtId="3" fontId="7" fillId="2" borderId="0" xfId="0" applyNumberFormat="1" applyFont="1" applyFill="1" applyBorder="1" applyAlignment="1">
      <alignment horizontal="right" indent="1"/>
    </xf>
    <xf numFmtId="1" fontId="9" fillId="2" borderId="2" xfId="0" applyNumberFormat="1" applyFont="1" applyFill="1" applyBorder="1" applyAlignment="1">
      <alignment horizontal="right" indent="1"/>
    </xf>
    <xf numFmtId="164" fontId="7" fillId="2" borderId="30" xfId="0" applyNumberFormat="1" applyFont="1" applyFill="1" applyBorder="1" applyAlignment="1">
      <alignment horizontal="right" indent="1"/>
    </xf>
    <xf numFmtId="164" fontId="7" fillId="2" borderId="15" xfId="0" applyNumberFormat="1" applyFont="1" applyFill="1" applyBorder="1" applyAlignment="1">
      <alignment horizontal="right" indent="1"/>
    </xf>
    <xf numFmtId="164" fontId="7" fillId="2" borderId="31" xfId="0" applyNumberFormat="1" applyFont="1" applyFill="1" applyBorder="1" applyAlignment="1">
      <alignment horizontal="right" indent="1"/>
    </xf>
    <xf numFmtId="164" fontId="7" fillId="2" borderId="34" xfId="0" applyNumberFormat="1" applyFont="1" applyFill="1" applyBorder="1" applyAlignment="1">
      <alignment horizontal="right" indent="1"/>
    </xf>
    <xf numFmtId="164" fontId="7" fillId="2" borderId="32" xfId="0" applyNumberFormat="1" applyFont="1" applyFill="1" applyBorder="1" applyAlignment="1">
      <alignment horizontal="right" indent="1"/>
    </xf>
    <xf numFmtId="164" fontId="7" fillId="2" borderId="21" xfId="0" applyNumberFormat="1" applyFont="1" applyFill="1" applyBorder="1" applyAlignment="1">
      <alignment horizontal="right" indent="1"/>
    </xf>
    <xf numFmtId="164" fontId="7" fillId="2" borderId="22" xfId="0" applyNumberFormat="1" applyFont="1" applyFill="1" applyBorder="1" applyAlignment="1">
      <alignment horizontal="right" indent="1"/>
    </xf>
    <xf numFmtId="164" fontId="9" fillId="2" borderId="21" xfId="0" applyNumberFormat="1" applyFont="1" applyFill="1" applyBorder="1" applyAlignment="1">
      <alignment horizontal="right" indent="1"/>
    </xf>
    <xf numFmtId="164" fontId="9" fillId="2" borderId="32" xfId="0" applyNumberFormat="1" applyFont="1" applyFill="1" applyBorder="1" applyAlignment="1">
      <alignment horizontal="right" indent="1"/>
    </xf>
    <xf numFmtId="164" fontId="9" fillId="2" borderId="22" xfId="0" applyNumberFormat="1" applyFont="1" applyFill="1" applyBorder="1" applyAlignment="1">
      <alignment horizontal="right" indent="1"/>
    </xf>
    <xf numFmtId="164" fontId="9" fillId="2" borderId="34" xfId="0" applyNumberFormat="1" applyFont="1" applyFill="1" applyBorder="1" applyAlignment="1">
      <alignment horizontal="right" indent="1"/>
    </xf>
    <xf numFmtId="164" fontId="9" fillId="2" borderId="4" xfId="0" applyNumberFormat="1" applyFont="1" applyFill="1" applyBorder="1" applyAlignment="1">
      <alignment horizontal="right" indent="1"/>
    </xf>
    <xf numFmtId="164" fontId="9" fillId="2" borderId="35" xfId="0" applyNumberFormat="1" applyFont="1" applyFill="1" applyBorder="1" applyAlignment="1">
      <alignment horizontal="right" indent="1"/>
    </xf>
    <xf numFmtId="1" fontId="4" fillId="2" borderId="36" xfId="0" applyNumberFormat="1" applyFont="1" applyFill="1" applyBorder="1" applyAlignment="1">
      <alignment horizontal="right" indent="1"/>
    </xf>
    <xf numFmtId="1" fontId="4" fillId="2" borderId="12" xfId="0" applyNumberFormat="1" applyFont="1" applyFill="1" applyBorder="1" applyAlignment="1">
      <alignment horizontal="right" indent="1"/>
    </xf>
    <xf numFmtId="1" fontId="4" fillId="2" borderId="37" xfId="0" applyNumberFormat="1" applyFont="1" applyFill="1" applyBorder="1" applyAlignment="1">
      <alignment horizontal="right" indent="1"/>
    </xf>
    <xf numFmtId="3" fontId="4" fillId="2" borderId="12" xfId="0" applyNumberFormat="1" applyFont="1" applyFill="1" applyBorder="1" applyAlignment="1">
      <alignment horizontal="right" indent="1"/>
    </xf>
    <xf numFmtId="1" fontId="4" fillId="2" borderId="38" xfId="0" applyNumberFormat="1" applyFont="1" applyFill="1" applyBorder="1" applyAlignment="1">
      <alignment horizontal="right" indent="1"/>
    </xf>
    <xf numFmtId="1" fontId="4" fillId="2" borderId="39" xfId="0" applyNumberFormat="1" applyFont="1" applyFill="1" applyBorder="1" applyAlignment="1">
      <alignment horizontal="right" indent="1"/>
    </xf>
    <xf numFmtId="3" fontId="4" fillId="2" borderId="38" xfId="0" applyNumberFormat="1" applyFont="1" applyFill="1" applyBorder="1" applyAlignment="1">
      <alignment horizontal="right" indent="1"/>
    </xf>
    <xf numFmtId="3" fontId="4" fillId="2" borderId="13" xfId="0" applyNumberFormat="1" applyFont="1" applyFill="1" applyBorder="1" applyAlignment="1">
      <alignment horizontal="right" indent="1"/>
    </xf>
    <xf numFmtId="3" fontId="4" fillId="2" borderId="39" xfId="0" applyNumberFormat="1" applyFont="1" applyFill="1" applyBorder="1" applyAlignment="1">
      <alignment horizontal="right" indent="1"/>
    </xf>
    <xf numFmtId="3" fontId="4" fillId="0" borderId="39" xfId="0" applyNumberFormat="1" applyFont="1" applyFill="1" applyBorder="1" applyAlignment="1">
      <alignment horizontal="right" indent="1"/>
    </xf>
    <xf numFmtId="1" fontId="3" fillId="2" borderId="38" xfId="0" applyNumberFormat="1" applyFont="1" applyFill="1" applyBorder="1" applyAlignment="1">
      <alignment horizontal="right" indent="1"/>
    </xf>
    <xf numFmtId="1" fontId="3" fillId="2" borderId="13" xfId="0" applyNumberFormat="1" applyFont="1" applyFill="1" applyBorder="1" applyAlignment="1">
      <alignment horizontal="right" indent="1"/>
    </xf>
    <xf numFmtId="1" fontId="3" fillId="2" borderId="39" xfId="0" applyNumberFormat="1" applyFont="1" applyFill="1" applyBorder="1" applyAlignment="1">
      <alignment horizontal="right" indent="1"/>
    </xf>
    <xf numFmtId="3" fontId="3" fillId="2" borderId="38" xfId="0" applyNumberFormat="1" applyFont="1" applyFill="1" applyBorder="1" applyAlignment="1">
      <alignment horizontal="right" indent="1"/>
    </xf>
    <xf numFmtId="3" fontId="3" fillId="2" borderId="13" xfId="0" applyNumberFormat="1" applyFont="1" applyFill="1" applyBorder="1" applyAlignment="1">
      <alignment horizontal="right" indent="1"/>
    </xf>
    <xf numFmtId="3" fontId="3" fillId="2" borderId="39" xfId="0" applyNumberFormat="1" applyFont="1" applyFill="1" applyBorder="1" applyAlignment="1">
      <alignment horizontal="right" indent="1"/>
    </xf>
    <xf numFmtId="3" fontId="3" fillId="2" borderId="38" xfId="0" applyNumberFormat="1" applyFont="1" applyFill="1" applyBorder="1" applyAlignment="1">
      <alignment horizontal="right" vertical="center" indent="1"/>
    </xf>
    <xf numFmtId="3" fontId="3" fillId="2" borderId="13" xfId="0" applyNumberFormat="1" applyFont="1" applyFill="1" applyBorder="1" applyAlignment="1">
      <alignment horizontal="right" vertical="center" indent="1"/>
    </xf>
    <xf numFmtId="3" fontId="3" fillId="2" borderId="39" xfId="0" applyNumberFormat="1" applyFont="1" applyFill="1" applyBorder="1" applyAlignment="1">
      <alignment horizontal="right" vertical="center" indent="1"/>
    </xf>
    <xf numFmtId="1" fontId="3" fillId="2" borderId="38" xfId="0" applyNumberFormat="1" applyFont="1" applyFill="1" applyBorder="1" applyAlignment="1">
      <alignment horizontal="right" vertical="center" indent="1"/>
    </xf>
    <xf numFmtId="1" fontId="3" fillId="2" borderId="13" xfId="0" applyNumberFormat="1" applyFont="1" applyFill="1" applyBorder="1" applyAlignment="1">
      <alignment horizontal="right" vertical="center" indent="1"/>
    </xf>
    <xf numFmtId="1" fontId="3" fillId="2" borderId="39" xfId="0" applyNumberFormat="1" applyFont="1" applyFill="1" applyBorder="1" applyAlignment="1">
      <alignment horizontal="right" vertical="center" indent="1"/>
    </xf>
    <xf numFmtId="1" fontId="3" fillId="2" borderId="40" xfId="0" applyNumberFormat="1" applyFont="1" applyFill="1" applyBorder="1" applyAlignment="1">
      <alignment horizontal="right" indent="1"/>
    </xf>
    <xf numFmtId="1" fontId="3" fillId="2" borderId="41" xfId="0" applyNumberFormat="1" applyFont="1" applyFill="1" applyBorder="1" applyAlignment="1">
      <alignment horizontal="right" indent="1"/>
    </xf>
    <xf numFmtId="164" fontId="4" fillId="2" borderId="3" xfId="0" applyNumberFormat="1" applyFont="1" applyFill="1" applyBorder="1" applyAlignment="1">
      <alignment horizontal="right" indent="1"/>
    </xf>
    <xf numFmtId="164" fontId="4" fillId="2" borderId="4" xfId="0" applyNumberFormat="1" applyFont="1" applyFill="1" applyBorder="1" applyAlignment="1">
      <alignment horizontal="right" indent="1"/>
    </xf>
    <xf numFmtId="3" fontId="7" fillId="2" borderId="2" xfId="0" applyNumberFormat="1" applyFont="1" applyFill="1" applyBorder="1" applyAlignment="1">
      <alignment horizontal="right" indent="1"/>
    </xf>
    <xf numFmtId="3" fontId="3" fillId="2" borderId="0" xfId="0" applyNumberFormat="1" applyFont="1" applyFill="1" applyBorder="1" applyAlignment="1">
      <alignment horizontal="right" indent="1"/>
    </xf>
    <xf numFmtId="164" fontId="3" fillId="2" borderId="0" xfId="0" applyNumberFormat="1" applyFont="1" applyFill="1" applyBorder="1" applyAlignment="1">
      <alignment horizontal="right" indent="1"/>
    </xf>
    <xf numFmtId="167" fontId="7" fillId="2" borderId="0" xfId="0" applyNumberFormat="1" applyFont="1" applyFill="1" applyBorder="1" applyAlignment="1">
      <alignment horizontal="right" indent="1"/>
    </xf>
    <xf numFmtId="167" fontId="7" fillId="2" borderId="29" xfId="0" applyNumberFormat="1" applyFont="1" applyFill="1" applyBorder="1" applyAlignment="1">
      <alignment horizontal="right" indent="1"/>
    </xf>
    <xf numFmtId="167" fontId="7" fillId="2" borderId="1" xfId="0" applyNumberFormat="1" applyFont="1" applyFill="1" applyBorder="1" applyAlignment="1">
      <alignment horizontal="right" indent="1"/>
    </xf>
    <xf numFmtId="167" fontId="0" fillId="2" borderId="29" xfId="0" applyNumberFormat="1" applyFill="1" applyBorder="1" applyAlignment="1">
      <alignment horizontal="right" indent="1"/>
    </xf>
    <xf numFmtId="167" fontId="7" fillId="2" borderId="2" xfId="0" applyNumberFormat="1" applyFont="1" applyFill="1" applyBorder="1" applyAlignment="1">
      <alignment horizontal="right" indent="1"/>
    </xf>
    <xf numFmtId="167" fontId="7" fillId="2" borderId="27" xfId="0" applyNumberFormat="1" applyFont="1" applyFill="1" applyBorder="1" applyAlignment="1">
      <alignment horizontal="right" indent="1"/>
    </xf>
    <xf numFmtId="167" fontId="0" fillId="2" borderId="27" xfId="0" applyNumberFormat="1" applyFill="1" applyBorder="1" applyAlignment="1">
      <alignment horizontal="right" indent="1"/>
    </xf>
    <xf numFmtId="167" fontId="4" fillId="2" borderId="12" xfId="0" applyNumberFormat="1" applyFont="1" applyFill="1" applyBorder="1" applyAlignment="1">
      <alignment horizontal="right" indent="1"/>
    </xf>
    <xf numFmtId="167" fontId="4" fillId="2" borderId="19" xfId="0" applyNumberFormat="1" applyFont="1" applyFill="1" applyBorder="1" applyAlignment="1">
      <alignment horizontal="right" indent="1"/>
    </xf>
    <xf numFmtId="167" fontId="4" fillId="2" borderId="29" xfId="0" applyNumberFormat="1" applyFont="1" applyFill="1" applyBorder="1" applyAlignment="1">
      <alignment horizontal="right" indent="1"/>
    </xf>
    <xf numFmtId="167" fontId="3" fillId="2" borderId="38" xfId="0" applyNumberFormat="1" applyFont="1" applyFill="1" applyBorder="1" applyAlignment="1">
      <alignment horizontal="right" indent="1"/>
    </xf>
    <xf numFmtId="167" fontId="3" fillId="2" borderId="13" xfId="0" applyNumberFormat="1" applyFont="1" applyFill="1" applyBorder="1" applyAlignment="1">
      <alignment horizontal="right" indent="1"/>
    </xf>
    <xf numFmtId="167" fontId="4" fillId="0" borderId="38" xfId="0" applyNumberFormat="1" applyFont="1" applyFill="1" applyBorder="1" applyAlignment="1">
      <alignment horizontal="right" indent="1"/>
    </xf>
    <xf numFmtId="167" fontId="38" fillId="2" borderId="18" xfId="0" applyNumberFormat="1" applyFont="1" applyFill="1" applyBorder="1" applyAlignment="1">
      <alignment horizontal="right" vertical="top" indent="1"/>
    </xf>
    <xf numFmtId="167" fontId="38" fillId="2" borderId="17" xfId="0" applyNumberFormat="1" applyFont="1" applyFill="1" applyBorder="1" applyAlignment="1">
      <alignment horizontal="right" vertical="top" indent="1"/>
    </xf>
    <xf numFmtId="167" fontId="34" fillId="2" borderId="17" xfId="0" applyNumberFormat="1" applyFont="1" applyFill="1" applyBorder="1" applyAlignment="1">
      <alignment horizontal="right" vertical="top" indent="1"/>
    </xf>
    <xf numFmtId="167" fontId="38" fillId="2" borderId="28" xfId="0" applyNumberFormat="1" applyFont="1" applyFill="1" applyBorder="1" applyAlignment="1">
      <alignment horizontal="right" vertical="top" indent="1"/>
    </xf>
    <xf numFmtId="167" fontId="38" fillId="2" borderId="20" xfId="0" applyNumberFormat="1" applyFont="1" applyFill="1" applyBorder="1" applyAlignment="1">
      <alignment horizontal="right" vertical="top" indent="1"/>
    </xf>
    <xf numFmtId="167" fontId="34" fillId="2" borderId="20" xfId="0" applyNumberFormat="1" applyFont="1" applyFill="1" applyBorder="1" applyAlignment="1">
      <alignment horizontal="right" vertical="top" indent="1"/>
    </xf>
    <xf numFmtId="167" fontId="34" fillId="2" borderId="28" xfId="0" applyNumberFormat="1" applyFont="1" applyFill="1" applyBorder="1" applyAlignment="1">
      <alignment horizontal="right" vertical="top" indent="1"/>
    </xf>
    <xf numFmtId="167" fontId="34" fillId="2" borderId="26" xfId="0" applyNumberFormat="1" applyFont="1" applyFill="1" applyBorder="1" applyAlignment="1">
      <alignment horizontal="right" vertical="top" indent="1"/>
    </xf>
    <xf numFmtId="167" fontId="34" fillId="2" borderId="23" xfId="0" applyNumberFormat="1" applyFont="1" applyFill="1" applyBorder="1" applyAlignment="1">
      <alignment horizontal="right" vertical="top" indent="1"/>
    </xf>
    <xf numFmtId="164" fontId="38" fillId="2" borderId="18" xfId="0" applyNumberFormat="1" applyFont="1" applyFill="1" applyBorder="1" applyAlignment="1">
      <alignment horizontal="right" vertical="top" indent="1"/>
    </xf>
    <xf numFmtId="164" fontId="38" fillId="2" borderId="17" xfId="0" applyNumberFormat="1" applyFont="1" applyFill="1" applyBorder="1" applyAlignment="1">
      <alignment horizontal="right" vertical="top" indent="1"/>
    </xf>
    <xf numFmtId="164" fontId="38" fillId="2" borderId="28" xfId="0" applyNumberFormat="1" applyFont="1" applyFill="1" applyBorder="1" applyAlignment="1">
      <alignment horizontal="right" vertical="top" indent="1"/>
    </xf>
    <xf numFmtId="164" fontId="38" fillId="2" borderId="20" xfId="0" applyNumberFormat="1" applyFont="1" applyFill="1" applyBorder="1" applyAlignment="1">
      <alignment horizontal="right" vertical="top" indent="1"/>
    </xf>
    <xf numFmtId="164" fontId="34" fillId="2" borderId="28" xfId="0" applyNumberFormat="1" applyFont="1" applyFill="1" applyBorder="1" applyAlignment="1">
      <alignment horizontal="right" vertical="top" indent="1"/>
    </xf>
    <xf numFmtId="164" fontId="34" fillId="2" borderId="20" xfId="0" applyNumberFormat="1" applyFont="1" applyFill="1" applyBorder="1" applyAlignment="1">
      <alignment horizontal="right" vertical="top" indent="1"/>
    </xf>
    <xf numFmtId="164" fontId="34" fillId="2" borderId="26" xfId="0" applyNumberFormat="1" applyFont="1" applyFill="1" applyBorder="1" applyAlignment="1">
      <alignment horizontal="right" vertical="top" indent="1"/>
    </xf>
    <xf numFmtId="164" fontId="34" fillId="2" borderId="23" xfId="0" applyNumberFormat="1" applyFont="1" applyFill="1" applyBorder="1" applyAlignment="1">
      <alignment horizontal="right" vertical="top" indent="1"/>
    </xf>
    <xf numFmtId="167" fontId="7" fillId="2" borderId="21" xfId="0" applyNumberFormat="1" applyFont="1" applyFill="1" applyBorder="1" applyAlignment="1">
      <alignment horizontal="right" indent="1"/>
    </xf>
    <xf numFmtId="167" fontId="7" fillId="2" borderId="4" xfId="0" applyNumberFormat="1" applyFont="1" applyFill="1" applyBorder="1" applyAlignment="1">
      <alignment horizontal="right" indent="1"/>
    </xf>
    <xf numFmtId="167" fontId="7" fillId="2" borderId="22" xfId="0" applyNumberFormat="1" applyFont="1" applyFill="1" applyBorder="1" applyAlignment="1">
      <alignment horizontal="right" indent="1"/>
    </xf>
    <xf numFmtId="167" fontId="9" fillId="2" borderId="21" xfId="0" applyNumberFormat="1" applyFont="1" applyFill="1" applyBorder="1" applyAlignment="1">
      <alignment horizontal="right" indent="1"/>
    </xf>
    <xf numFmtId="167" fontId="9" fillId="2" borderId="4" xfId="0" applyNumberFormat="1" applyFont="1" applyFill="1" applyBorder="1" applyAlignment="1">
      <alignment horizontal="right" indent="1"/>
    </xf>
    <xf numFmtId="167" fontId="9" fillId="2" borderId="22" xfId="0" applyNumberFormat="1" applyFont="1" applyFill="1" applyBorder="1" applyAlignment="1">
      <alignment horizontal="right" indent="1"/>
    </xf>
    <xf numFmtId="167" fontId="7" fillId="2" borderId="24" xfId="0" applyNumberFormat="1" applyFont="1" applyFill="1" applyBorder="1" applyAlignment="1">
      <alignment horizontal="right" indent="1"/>
    </xf>
    <xf numFmtId="167" fontId="7" fillId="2" borderId="5" xfId="0" applyNumberFormat="1" applyFont="1" applyFill="1" applyBorder="1" applyAlignment="1">
      <alignment horizontal="right" indent="1"/>
    </xf>
    <xf numFmtId="167" fontId="7" fillId="2" borderId="25" xfId="0" applyNumberFormat="1" applyFont="1" applyFill="1" applyBorder="1" applyAlignment="1">
      <alignment horizontal="right" indent="1"/>
    </xf>
    <xf numFmtId="167" fontId="9" fillId="2" borderId="31" xfId="0" applyNumberFormat="1" applyFont="1" applyFill="1" applyBorder="1" applyAlignment="1">
      <alignment horizontal="right" indent="1"/>
    </xf>
    <xf numFmtId="167" fontId="9" fillId="2" borderId="25" xfId="0" applyNumberFormat="1" applyFont="1" applyFill="1" applyBorder="1" applyAlignment="1">
      <alignment horizontal="right" indent="1"/>
    </xf>
    <xf numFmtId="164" fontId="9" fillId="2" borderId="28" xfId="0" applyNumberFormat="1" applyFont="1" applyFill="1" applyBorder="1" applyAlignment="1">
      <alignment horizontal="right"/>
    </xf>
    <xf numFmtId="164" fontId="9" fillId="2" borderId="28" xfId="0" applyNumberFormat="1" applyFont="1" applyFill="1" applyBorder="1" applyAlignment="1">
      <alignment wrapText="1"/>
    </xf>
    <xf numFmtId="167" fontId="4" fillId="2" borderId="28" xfId="0" applyNumberFormat="1" applyFont="1" applyFill="1" applyBorder="1" applyAlignment="1"/>
    <xf numFmtId="167" fontId="3" fillId="2" borderId="26" xfId="0" applyNumberFormat="1" applyFont="1" applyFill="1" applyBorder="1" applyAlignment="1"/>
    <xf numFmtId="167" fontId="4" fillId="2" borderId="8" xfId="0" applyNumberFormat="1" applyFont="1" applyFill="1" applyBorder="1" applyAlignment="1"/>
    <xf numFmtId="167" fontId="3" fillId="2" borderId="10" xfId="0" applyNumberFormat="1" applyFont="1" applyFill="1" applyBorder="1" applyAlignment="1"/>
    <xf numFmtId="167" fontId="4" fillId="2" borderId="38" xfId="0" applyNumberFormat="1" applyFont="1" applyFill="1" applyBorder="1" applyAlignment="1"/>
    <xf numFmtId="167" fontId="3" fillId="2" borderId="40" xfId="0" applyNumberFormat="1" applyFont="1" applyFill="1" applyBorder="1" applyAlignment="1"/>
    <xf numFmtId="167" fontId="4" fillId="2" borderId="39" xfId="0" applyNumberFormat="1" applyFont="1" applyFill="1" applyBorder="1" applyAlignment="1"/>
    <xf numFmtId="167" fontId="3" fillId="2" borderId="41" xfId="0" applyNumberFormat="1" applyFont="1" applyFill="1" applyBorder="1" applyAlignment="1"/>
    <xf numFmtId="167" fontId="4" fillId="2" borderId="28" xfId="0" applyNumberFormat="1" applyFont="1" applyFill="1" applyBorder="1" applyAlignment="1">
      <alignment horizontal="right"/>
    </xf>
    <xf numFmtId="167" fontId="4" fillId="2" borderId="8" xfId="0" applyNumberFormat="1" applyFont="1" applyFill="1" applyBorder="1" applyAlignment="1">
      <alignment horizontal="right"/>
    </xf>
    <xf numFmtId="167" fontId="7" fillId="2" borderId="28" xfId="0" applyNumberFormat="1" applyFont="1" applyFill="1" applyBorder="1" applyAlignment="1"/>
    <xf numFmtId="167" fontId="7" fillId="2" borderId="26" xfId="0" applyNumberFormat="1" applyFont="1" applyFill="1" applyBorder="1" applyAlignment="1"/>
    <xf numFmtId="167" fontId="7" fillId="2" borderId="0" xfId="0" applyNumberFormat="1" applyFont="1" applyFill="1" applyBorder="1" applyAlignment="1"/>
    <xf numFmtId="167" fontId="7" fillId="2" borderId="2" xfId="0" applyNumberFormat="1" applyFont="1" applyFill="1" applyBorder="1" applyAlignment="1"/>
    <xf numFmtId="164" fontId="7" fillId="2" borderId="18" xfId="0" applyNumberFormat="1" applyFont="1" applyFill="1" applyBorder="1" applyAlignment="1"/>
    <xf numFmtId="164" fontId="7" fillId="2" borderId="28" xfId="0" applyNumberFormat="1" applyFont="1" applyFill="1" applyBorder="1" applyAlignment="1"/>
    <xf numFmtId="164" fontId="9" fillId="2" borderId="28" xfId="0" applyNumberFormat="1" applyFont="1" applyFill="1" applyBorder="1" applyAlignment="1"/>
    <xf numFmtId="164" fontId="9" fillId="2" borderId="32" xfId="0" applyNumberFormat="1" applyFont="1" applyFill="1" applyBorder="1" applyAlignment="1"/>
    <xf numFmtId="164" fontId="9" fillId="2" borderId="26" xfId="0" applyNumberFormat="1" applyFont="1" applyFill="1" applyBorder="1" applyAlignment="1"/>
    <xf numFmtId="164" fontId="7" fillId="2" borderId="15" xfId="0" applyNumberFormat="1" applyFont="1" applyFill="1" applyBorder="1" applyAlignment="1"/>
    <xf numFmtId="164" fontId="7" fillId="2" borderId="32" xfId="0" applyNumberFormat="1" applyFont="1" applyFill="1" applyBorder="1" applyAlignment="1"/>
    <xf numFmtId="164" fontId="9" fillId="2" borderId="33" xfId="0" applyNumberFormat="1" applyFont="1" applyFill="1" applyBorder="1" applyAlignment="1"/>
    <xf numFmtId="164" fontId="6" fillId="2" borderId="0" xfId="0" applyNumberFormat="1" applyFont="1" applyFill="1" applyBorder="1"/>
    <xf numFmtId="164" fontId="6" fillId="2" borderId="0" xfId="0" applyNumberFormat="1" applyFont="1" applyFill="1" applyBorder="1" applyAlignment="1"/>
    <xf numFmtId="164" fontId="0" fillId="2" borderId="2" xfId="0" applyNumberFormat="1" applyFont="1" applyFill="1" applyBorder="1"/>
    <xf numFmtId="164" fontId="6" fillId="2" borderId="19" xfId="0" applyNumberFormat="1" applyFont="1" applyFill="1" applyBorder="1"/>
    <xf numFmtId="164" fontId="6" fillId="2" borderId="29" xfId="0" applyNumberFormat="1" applyFont="1" applyFill="1" applyBorder="1" applyAlignment="1"/>
    <xf numFmtId="164" fontId="0" fillId="2" borderId="27" xfId="0" applyNumberFormat="1" applyFont="1" applyFill="1" applyBorder="1"/>
    <xf numFmtId="164" fontId="0" fillId="2" borderId="0" xfId="0" applyNumberFormat="1" applyFont="1" applyFill="1" applyBorder="1"/>
    <xf numFmtId="164" fontId="0" fillId="2" borderId="19" xfId="0" applyNumberFormat="1" applyFont="1" applyFill="1" applyBorder="1"/>
    <xf numFmtId="3" fontId="6" fillId="2" borderId="34" xfId="0" applyNumberFormat="1" applyFont="1" applyFill="1" applyBorder="1"/>
    <xf numFmtId="3" fontId="0" fillId="2" borderId="35" xfId="0" applyNumberFormat="1" applyFont="1" applyFill="1" applyBorder="1"/>
    <xf numFmtId="3" fontId="6" fillId="2" borderId="29" xfId="0" applyNumberFormat="1" applyFont="1" applyFill="1" applyBorder="1"/>
    <xf numFmtId="3" fontId="0" fillId="2" borderId="27" xfId="0" applyNumberFormat="1" applyFont="1" applyFill="1" applyBorder="1"/>
    <xf numFmtId="3" fontId="6" fillId="2" borderId="0" xfId="0" applyNumberFormat="1" applyFont="1" applyFill="1" applyBorder="1"/>
    <xf numFmtId="164" fontId="0" fillId="2" borderId="16" xfId="0" applyNumberFormat="1" applyFont="1" applyFill="1" applyBorder="1" applyAlignment="1">
      <alignment horizontal="right" indent="1"/>
    </xf>
    <xf numFmtId="164" fontId="0" fillId="2" borderId="34" xfId="0" applyNumberFormat="1" applyFont="1" applyFill="1" applyBorder="1" applyAlignment="1">
      <alignment horizontal="right" indent="1"/>
    </xf>
    <xf numFmtId="164" fontId="14" fillId="2" borderId="34" xfId="0" applyNumberFormat="1" applyFont="1" applyFill="1" applyBorder="1" applyAlignment="1">
      <alignment horizontal="right" indent="1"/>
    </xf>
    <xf numFmtId="164" fontId="14" fillId="2" borderId="35" xfId="0" applyNumberFormat="1" applyFont="1" applyFill="1" applyBorder="1" applyAlignment="1">
      <alignment horizontal="right" indent="1"/>
    </xf>
    <xf numFmtId="164" fontId="0" fillId="2" borderId="29" xfId="0" applyNumberFormat="1" applyFont="1" applyFill="1" applyBorder="1" applyAlignment="1">
      <alignment horizontal="right" indent="1"/>
    </xf>
    <xf numFmtId="164" fontId="14" fillId="2" borderId="29" xfId="0" applyNumberFormat="1" applyFont="1" applyFill="1" applyBorder="1" applyAlignment="1">
      <alignment horizontal="right" indent="1"/>
    </xf>
    <xf numFmtId="164" fontId="14" fillId="2" borderId="27" xfId="0" applyNumberFormat="1" applyFont="1" applyFill="1" applyBorder="1" applyAlignment="1">
      <alignment horizontal="right" indent="1"/>
    </xf>
    <xf numFmtId="167" fontId="6" fillId="2" borderId="0" xfId="0" applyNumberFormat="1" applyFont="1" applyFill="1" applyBorder="1" applyAlignment="1"/>
    <xf numFmtId="167" fontId="6" fillId="2" borderId="29" xfId="0" applyNumberFormat="1" applyFont="1" applyFill="1" applyBorder="1" applyAlignment="1"/>
    <xf numFmtId="0" fontId="9" fillId="2" borderId="28" xfId="0" applyFont="1" applyFill="1" applyBorder="1" applyAlignment="1"/>
    <xf numFmtId="0" fontId="8" fillId="2" borderId="28" xfId="0" applyFont="1" applyFill="1" applyBorder="1" applyAlignment="1"/>
    <xf numFmtId="0" fontId="8" fillId="2" borderId="26" xfId="0" applyFont="1" applyFill="1" applyBorder="1" applyAlignment="1"/>
    <xf numFmtId="167" fontId="7" fillId="2" borderId="18" xfId="0" applyNumberFormat="1" applyFont="1" applyFill="1" applyBorder="1" applyAlignment="1"/>
    <xf numFmtId="0" fontId="0" fillId="2" borderId="0" xfId="0" applyFill="1" applyAlignment="1"/>
    <xf numFmtId="0" fontId="8" fillId="2" borderId="0" xfId="0" applyFont="1" applyFill="1" applyBorder="1" applyAlignment="1"/>
    <xf numFmtId="0" fontId="8" fillId="2" borderId="2" xfId="0" applyFont="1" applyFill="1" applyBorder="1" applyAlignment="1"/>
    <xf numFmtId="167" fontId="7" fillId="2" borderId="1" xfId="0" applyNumberFormat="1" applyFont="1" applyFill="1" applyBorder="1" applyAlignment="1"/>
    <xf numFmtId="0" fontId="36" fillId="2" borderId="28" xfId="0" applyFont="1" applyFill="1" applyBorder="1" applyAlignment="1">
      <alignment horizontal="left" vertical="top"/>
    </xf>
    <xf numFmtId="0" fontId="34" fillId="2" borderId="18" xfId="0" applyFont="1" applyFill="1" applyBorder="1" applyAlignment="1">
      <alignment horizontal="left" vertical="top" readingOrder="1"/>
    </xf>
    <xf numFmtId="0" fontId="34" fillId="2" borderId="1" xfId="0" applyFont="1" applyFill="1" applyBorder="1" applyAlignment="1">
      <alignment horizontal="left" vertical="top" readingOrder="1"/>
    </xf>
    <xf numFmtId="0" fontId="34" fillId="2" borderId="28" xfId="0" applyFont="1" applyFill="1" applyBorder="1" applyAlignment="1">
      <alignment horizontal="left" vertical="top" readingOrder="1"/>
    </xf>
    <xf numFmtId="0" fontId="34" fillId="2" borderId="0" xfId="0" applyFont="1" applyFill="1" applyBorder="1" applyAlignment="1">
      <alignment horizontal="left" vertical="top" readingOrder="1"/>
    </xf>
    <xf numFmtId="167" fontId="41" fillId="2" borderId="38" xfId="0" applyNumberFormat="1" applyFont="1" applyFill="1" applyBorder="1" applyAlignment="1">
      <alignment horizontal="right" indent="1"/>
    </xf>
    <xf numFmtId="0" fontId="34" fillId="2" borderId="0" xfId="0" applyFont="1" applyFill="1" applyBorder="1" applyAlignment="1">
      <alignment vertical="top"/>
    </xf>
    <xf numFmtId="0" fontId="34" fillId="2" borderId="29" xfId="0" applyFont="1" applyFill="1" applyBorder="1" applyAlignment="1">
      <alignment horizontal="right" vertical="top" readingOrder="1"/>
    </xf>
    <xf numFmtId="0" fontId="41" fillId="2" borderId="0" xfId="1" applyFont="1" applyFill="1" applyBorder="1"/>
    <xf numFmtId="0" fontId="34" fillId="2" borderId="26" xfId="0" applyFont="1" applyFill="1" applyBorder="1" applyAlignment="1">
      <alignment vertical="top"/>
    </xf>
    <xf numFmtId="0" fontId="34" fillId="2" borderId="2" xfId="0" applyFont="1" applyFill="1" applyBorder="1" applyAlignment="1">
      <alignment horizontal="right" vertical="top" readingOrder="1"/>
    </xf>
    <xf numFmtId="0" fontId="41" fillId="2" borderId="2" xfId="1" applyFont="1" applyFill="1" applyBorder="1"/>
    <xf numFmtId="0" fontId="41" fillId="2" borderId="0" xfId="1" applyFont="1" applyFill="1"/>
    <xf numFmtId="0" fontId="42" fillId="2" borderId="0" xfId="1" applyFont="1" applyFill="1"/>
    <xf numFmtId="0" fontId="4" fillId="2" borderId="0" xfId="4" applyFont="1" applyFill="1" applyAlignment="1"/>
    <xf numFmtId="0" fontId="11" fillId="2" borderId="0" xfId="4" applyFont="1" applyFill="1" applyAlignment="1"/>
    <xf numFmtId="0" fontId="11" fillId="2" borderId="44" xfId="4" applyFont="1" applyFill="1" applyBorder="1" applyAlignment="1"/>
    <xf numFmtId="0" fontId="7" fillId="2" borderId="0" xfId="0" applyFont="1" applyFill="1" applyAlignment="1"/>
    <xf numFmtId="164" fontId="7" fillId="2" borderId="26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/>
    <xf numFmtId="164" fontId="6" fillId="2" borderId="27" xfId="0" applyNumberFormat="1" applyFont="1" applyFill="1" applyBorder="1" applyAlignment="1"/>
    <xf numFmtId="164" fontId="43" fillId="2" borderId="0" xfId="0" applyNumberFormat="1" applyFont="1" applyFill="1" applyBorder="1"/>
    <xf numFmtId="164" fontId="43" fillId="2" borderId="29" xfId="0" applyNumberFormat="1" applyFont="1" applyFill="1" applyBorder="1"/>
    <xf numFmtId="164" fontId="14" fillId="2" borderId="0" xfId="0" applyNumberFormat="1" applyFont="1" applyFill="1" applyBorder="1"/>
    <xf numFmtId="164" fontId="14" fillId="2" borderId="29" xfId="0" applyNumberFormat="1" applyFont="1" applyFill="1" applyBorder="1"/>
    <xf numFmtId="167" fontId="6" fillId="2" borderId="0" xfId="0" applyNumberFormat="1" applyFont="1" applyFill="1" applyBorder="1" applyAlignment="1">
      <alignment horizontal="right" indent="1"/>
    </xf>
    <xf numFmtId="167" fontId="6" fillId="2" borderId="29" xfId="0" applyNumberFormat="1" applyFont="1" applyFill="1" applyBorder="1" applyAlignment="1">
      <alignment horizontal="right" indent="1"/>
    </xf>
    <xf numFmtId="0" fontId="44" fillId="2" borderId="0" xfId="4" applyFont="1" applyFill="1" applyAlignment="1">
      <alignment wrapText="1"/>
    </xf>
    <xf numFmtId="173" fontId="7" fillId="2" borderId="22" xfId="2" applyNumberFormat="1" applyFont="1" applyFill="1" applyBorder="1" applyAlignment="1">
      <alignment horizontal="right" indent="1"/>
    </xf>
    <xf numFmtId="0" fontId="0" fillId="2" borderId="0" xfId="0" applyNumberFormat="1" applyFill="1"/>
    <xf numFmtId="14" fontId="0" fillId="2" borderId="0" xfId="0" applyNumberFormat="1" applyFill="1"/>
    <xf numFmtId="3" fontId="7" fillId="2" borderId="27" xfId="0" applyNumberFormat="1" applyFont="1" applyFill="1" applyBorder="1"/>
    <xf numFmtId="3" fontId="7" fillId="2" borderId="35" xfId="0" applyNumberFormat="1" applyFont="1" applyFill="1" applyBorder="1"/>
    <xf numFmtId="164" fontId="3" fillId="2" borderId="9" xfId="0" applyNumberFormat="1" applyFont="1" applyFill="1" applyBorder="1" applyAlignment="1">
      <alignment horizontal="right" indent="1"/>
    </xf>
    <xf numFmtId="164" fontId="3" fillId="2" borderId="11" xfId="0" applyNumberFormat="1" applyFont="1" applyFill="1" applyBorder="1" applyAlignment="1">
      <alignment horizontal="right" indent="1"/>
    </xf>
    <xf numFmtId="164" fontId="7" fillId="2" borderId="2" xfId="0" applyNumberFormat="1" applyFont="1" applyFill="1" applyBorder="1" applyAlignment="1">
      <alignment horizontal="right" indent="1"/>
    </xf>
    <xf numFmtId="173" fontId="7" fillId="2" borderId="21" xfId="2" applyNumberFormat="1" applyFont="1" applyFill="1" applyBorder="1" applyAlignment="1">
      <alignment horizontal="right" indent="1"/>
    </xf>
    <xf numFmtId="173" fontId="7" fillId="2" borderId="4" xfId="2" applyNumberFormat="1" applyFont="1" applyFill="1" applyBorder="1" applyAlignment="1">
      <alignment horizontal="right" indent="1"/>
    </xf>
    <xf numFmtId="173" fontId="9" fillId="2" borderId="21" xfId="2" applyNumberFormat="1" applyFont="1" applyFill="1" applyBorder="1" applyAlignment="1">
      <alignment horizontal="right" indent="1"/>
    </xf>
    <xf numFmtId="173" fontId="9" fillId="2" borderId="4" xfId="2" applyNumberFormat="1" applyFont="1" applyFill="1" applyBorder="1" applyAlignment="1">
      <alignment horizontal="right" indent="1"/>
    </xf>
    <xf numFmtId="173" fontId="9" fillId="2" borderId="22" xfId="2" applyNumberFormat="1" applyFont="1" applyFill="1" applyBorder="1" applyAlignment="1">
      <alignment horizontal="right" indent="1"/>
    </xf>
    <xf numFmtId="173" fontId="7" fillId="2" borderId="24" xfId="2" applyNumberFormat="1" applyFont="1" applyFill="1" applyBorder="1" applyAlignment="1">
      <alignment horizontal="right" indent="1"/>
    </xf>
    <xf numFmtId="173" fontId="7" fillId="2" borderId="5" xfId="2" applyNumberFormat="1" applyFont="1" applyFill="1" applyBorder="1" applyAlignment="1">
      <alignment horizontal="right" indent="1"/>
    </xf>
    <xf numFmtId="173" fontId="7" fillId="2" borderId="25" xfId="2" applyNumberFormat="1" applyFont="1" applyFill="1" applyBorder="1" applyAlignment="1">
      <alignment horizontal="right" indent="1"/>
    </xf>
    <xf numFmtId="167" fontId="4" fillId="2" borderId="29" xfId="0" applyNumberFormat="1" applyFont="1" applyFill="1" applyBorder="1" applyAlignment="1">
      <alignment horizontal="right"/>
    </xf>
    <xf numFmtId="0" fontId="14" fillId="2" borderId="29" xfId="0" applyFont="1" applyFill="1" applyBorder="1" applyAlignment="1">
      <alignment horizontal="center"/>
    </xf>
    <xf numFmtId="0" fontId="1" fillId="2" borderId="0" xfId="4" applyFill="1" applyAlignment="1">
      <alignment horizontal="right" wrapText="1"/>
    </xf>
    <xf numFmtId="0" fontId="1" fillId="2" borderId="0" xfId="4" applyFont="1" applyFill="1" applyAlignment="1">
      <alignment horizontal="right"/>
    </xf>
    <xf numFmtId="0" fontId="3" fillId="2" borderId="43" xfId="4" applyFont="1" applyFill="1" applyBorder="1" applyAlignment="1">
      <alignment horizontal="right"/>
    </xf>
    <xf numFmtId="164" fontId="4" fillId="2" borderId="0" xfId="4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164" fontId="11" fillId="2" borderId="0" xfId="0" applyNumberFormat="1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  <xf numFmtId="164" fontId="11" fillId="2" borderId="44" xfId="0" applyNumberFormat="1" applyFont="1" applyFill="1" applyBorder="1" applyAlignment="1">
      <alignment horizontal="right"/>
    </xf>
    <xf numFmtId="164" fontId="5" fillId="2" borderId="44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right"/>
    </xf>
    <xf numFmtId="0" fontId="32" fillId="2" borderId="0" xfId="0" applyFont="1" applyFill="1" applyAlignment="1">
      <alignment horizontal="right"/>
    </xf>
    <xf numFmtId="0" fontId="0" fillId="2" borderId="0" xfId="0" applyFont="1" applyFill="1" applyAlignment="1">
      <alignment horizontal="right"/>
    </xf>
    <xf numFmtId="0" fontId="3" fillId="2" borderId="43" xfId="0" applyFont="1" applyFill="1" applyBorder="1" applyAlignment="1">
      <alignment horizontal="right"/>
    </xf>
    <xf numFmtId="164" fontId="4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3" fontId="0" fillId="2" borderId="0" xfId="0" applyNumberFormat="1" applyFill="1" applyAlignment="1">
      <alignment horizontal="right"/>
    </xf>
    <xf numFmtId="0" fontId="26" fillId="2" borderId="0" xfId="0" applyFont="1" applyFill="1" applyAlignment="1">
      <alignment horizontal="right"/>
    </xf>
    <xf numFmtId="9" fontId="0" fillId="2" borderId="0" xfId="2" applyFont="1" applyFill="1" applyAlignment="1">
      <alignment horizontal="right"/>
    </xf>
    <xf numFmtId="174" fontId="0" fillId="2" borderId="0" xfId="2" applyNumberFormat="1" applyFont="1" applyFill="1"/>
    <xf numFmtId="3" fontId="0" fillId="2" borderId="0" xfId="2" applyNumberFormat="1" applyFont="1" applyFill="1"/>
    <xf numFmtId="0" fontId="17" fillId="2" borderId="45" xfId="0" applyFont="1" applyFill="1" applyBorder="1" applyAlignment="1">
      <alignment vertical="top"/>
    </xf>
    <xf numFmtId="0" fontId="17" fillId="2" borderId="42" xfId="0" applyFont="1" applyFill="1" applyBorder="1" applyAlignment="1">
      <alignment vertical="top"/>
    </xf>
    <xf numFmtId="0" fontId="17" fillId="2" borderId="47" xfId="0" applyFont="1" applyFill="1" applyBorder="1" applyAlignment="1">
      <alignment vertical="top"/>
    </xf>
    <xf numFmtId="0" fontId="16" fillId="0" borderId="0" xfId="3" applyAlignment="1" applyProtection="1"/>
    <xf numFmtId="3" fontId="16" fillId="0" borderId="0" xfId="3" applyNumberFormat="1" applyAlignment="1" applyProtection="1"/>
    <xf numFmtId="0" fontId="16" fillId="0" borderId="0" xfId="3" applyFill="1" applyAlignment="1" applyProtection="1"/>
    <xf numFmtId="167" fontId="4" fillId="2" borderId="38" xfId="0" applyNumberFormat="1" applyFont="1" applyFill="1" applyBorder="1" applyAlignment="1">
      <alignment horizontal="right"/>
    </xf>
    <xf numFmtId="9" fontId="4" fillId="2" borderId="0" xfId="2" applyFont="1" applyFill="1" applyBorder="1"/>
    <xf numFmtId="0" fontId="34" fillId="2" borderId="0" xfId="0" applyFont="1" applyFill="1" applyBorder="1" applyAlignment="1">
      <alignment horizontal="left" vertical="top" wrapText="1" readingOrder="1"/>
    </xf>
    <xf numFmtId="175" fontId="3" fillId="2" borderId="40" xfId="2" applyNumberFormat="1" applyFont="1" applyFill="1" applyBorder="1" applyAlignment="1">
      <alignment horizontal="right" vertical="center" indent="1"/>
    </xf>
    <xf numFmtId="175" fontId="3" fillId="2" borderId="14" xfId="2" applyNumberFormat="1" applyFont="1" applyFill="1" applyBorder="1" applyAlignment="1">
      <alignment horizontal="right" vertical="center" indent="1"/>
    </xf>
    <xf numFmtId="175" fontId="3" fillId="2" borderId="41" xfId="2" applyNumberFormat="1" applyFont="1" applyFill="1" applyBorder="1" applyAlignment="1">
      <alignment horizontal="right" vertical="center" indent="1"/>
    </xf>
    <xf numFmtId="0" fontId="10" fillId="2" borderId="20" xfId="0" applyFont="1" applyFill="1" applyBorder="1"/>
    <xf numFmtId="1" fontId="7" fillId="2" borderId="24" xfId="0" applyNumberFormat="1" applyFont="1" applyFill="1" applyBorder="1"/>
    <xf numFmtId="0" fontId="10" fillId="2" borderId="0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164" fontId="9" fillId="2" borderId="1" xfId="0" applyNumberFormat="1" applyFont="1" applyFill="1" applyBorder="1" applyAlignment="1">
      <alignment horizontal="center" vertical="top"/>
    </xf>
    <xf numFmtId="0" fontId="20" fillId="2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64" fontId="7" fillId="2" borderId="28" xfId="0" applyNumberFormat="1" applyFont="1" applyFill="1" applyBorder="1" applyAlignment="1">
      <alignment horizontal="right" vertical="top"/>
    </xf>
    <xf numFmtId="164" fontId="9" fillId="2" borderId="28" xfId="0" applyNumberFormat="1" applyFont="1" applyFill="1" applyBorder="1" applyAlignment="1">
      <alignment horizontal="right" vertical="top"/>
    </xf>
    <xf numFmtId="0" fontId="7" fillId="2" borderId="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7" fillId="2" borderId="1" xfId="0" applyNumberFormat="1" applyFont="1" applyFill="1" applyBorder="1"/>
    <xf numFmtId="3" fontId="9" fillId="2" borderId="2" xfId="0" applyNumberFormat="1" applyFont="1" applyFill="1" applyBorder="1"/>
    <xf numFmtId="164" fontId="7" fillId="2" borderId="0" xfId="0" applyNumberFormat="1" applyFont="1" applyFill="1" applyBorder="1" applyAlignment="1">
      <alignment horizontal="right"/>
    </xf>
    <xf numFmtId="164" fontId="7" fillId="2" borderId="19" xfId="0" applyNumberFormat="1" applyFont="1" applyFill="1" applyBorder="1"/>
    <xf numFmtId="164" fontId="7" fillId="2" borderId="29" xfId="0" applyNumberFormat="1" applyFont="1" applyFill="1" applyBorder="1" applyAlignment="1">
      <alignment horizontal="right"/>
    </xf>
    <xf numFmtId="164" fontId="7" fillId="2" borderId="29" xfId="0" applyNumberFormat="1" applyFont="1" applyFill="1" applyBorder="1"/>
    <xf numFmtId="164" fontId="9" fillId="2" borderId="29" xfId="0" applyNumberFormat="1" applyFont="1" applyFill="1" applyBorder="1"/>
    <xf numFmtId="3" fontId="9" fillId="2" borderId="27" xfId="0" applyNumberFormat="1" applyFont="1" applyFill="1" applyBorder="1"/>
    <xf numFmtId="164" fontId="7" fillId="2" borderId="16" xfId="0" applyNumberFormat="1" applyFont="1" applyFill="1" applyBorder="1"/>
    <xf numFmtId="164" fontId="7" fillId="2" borderId="34" xfId="0" applyNumberFormat="1" applyFont="1" applyFill="1" applyBorder="1" applyAlignment="1">
      <alignment horizontal="right"/>
    </xf>
    <xf numFmtId="164" fontId="7" fillId="2" borderId="34" xfId="0" applyNumberFormat="1" applyFont="1" applyFill="1" applyBorder="1"/>
    <xf numFmtId="164" fontId="9" fillId="2" borderId="34" xfId="0" applyNumberFormat="1" applyFont="1" applyFill="1" applyBorder="1"/>
    <xf numFmtId="3" fontId="9" fillId="2" borderId="35" xfId="0" applyNumberFormat="1" applyFont="1" applyFill="1" applyBorder="1"/>
    <xf numFmtId="164" fontId="7" fillId="2" borderId="0" xfId="0" applyNumberFormat="1" applyFont="1" applyFill="1" applyBorder="1" applyAlignment="1">
      <alignment horizontal="right" vertical="top"/>
    </xf>
    <xf numFmtId="164" fontId="9" fillId="2" borderId="0" xfId="0" applyNumberFormat="1" applyFont="1" applyFill="1" applyBorder="1" applyAlignment="1">
      <alignment horizontal="right" vertical="top"/>
    </xf>
    <xf numFmtId="0" fontId="0" fillId="2" borderId="29" xfId="0" applyFill="1" applyBorder="1" applyAlignment="1">
      <alignment vertical="top"/>
    </xf>
    <xf numFmtId="0" fontId="0" fillId="2" borderId="27" xfId="0" applyFill="1" applyBorder="1" applyAlignment="1">
      <alignment vertical="center"/>
    </xf>
    <xf numFmtId="164" fontId="0" fillId="2" borderId="19" xfId="0" applyNumberFormat="1" applyFill="1" applyBorder="1"/>
    <xf numFmtId="164" fontId="0" fillId="2" borderId="29" xfId="0" applyNumberFormat="1" applyFill="1" applyBorder="1"/>
    <xf numFmtId="164" fontId="7" fillId="2" borderId="35" xfId="0" applyNumberFormat="1" applyFont="1" applyFill="1" applyBorder="1"/>
    <xf numFmtId="164" fontId="7" fillId="2" borderId="27" xfId="0" applyNumberFormat="1" applyFont="1" applyFill="1" applyBorder="1"/>
    <xf numFmtId="0" fontId="14" fillId="2" borderId="29" xfId="0" applyFont="1" applyFill="1" applyBorder="1"/>
    <xf numFmtId="164" fontId="7" fillId="2" borderId="0" xfId="0" applyNumberFormat="1" applyFont="1" applyFill="1" applyBorder="1" applyAlignment="1">
      <alignment horizontal="right" indent="1"/>
    </xf>
    <xf numFmtId="164" fontId="9" fillId="2" borderId="0" xfId="0" applyNumberFormat="1" applyFont="1" applyFill="1" applyBorder="1" applyAlignment="1">
      <alignment horizontal="right" indent="1"/>
    </xf>
    <xf numFmtId="164" fontId="9" fillId="2" borderId="33" xfId="0" applyNumberFormat="1" applyFont="1" applyFill="1" applyBorder="1" applyAlignment="1">
      <alignment horizontal="right" indent="1"/>
    </xf>
    <xf numFmtId="164" fontId="7" fillId="2" borderId="0" xfId="0" applyNumberFormat="1" applyFont="1" applyFill="1" applyBorder="1" applyAlignment="1"/>
    <xf numFmtId="164" fontId="9" fillId="2" borderId="0" xfId="0" applyNumberFormat="1" applyFont="1" applyFill="1" applyBorder="1" applyAlignment="1"/>
    <xf numFmtId="164" fontId="9" fillId="2" borderId="2" xfId="0" applyNumberFormat="1" applyFont="1" applyFill="1" applyBorder="1" applyAlignment="1"/>
    <xf numFmtId="164" fontId="9" fillId="2" borderId="2" xfId="0" applyNumberFormat="1" applyFont="1" applyFill="1" applyBorder="1" applyAlignment="1">
      <alignment horizontal="right" indent="1"/>
    </xf>
    <xf numFmtId="164" fontId="7" fillId="2" borderId="16" xfId="0" applyNumberFormat="1" applyFont="1" applyFill="1" applyBorder="1" applyAlignment="1">
      <alignment horizontal="right" indent="1"/>
    </xf>
    <xf numFmtId="164" fontId="9" fillId="2" borderId="29" xfId="0" applyNumberFormat="1" applyFont="1" applyFill="1" applyBorder="1" applyAlignment="1">
      <alignment horizontal="right" indent="1"/>
    </xf>
    <xf numFmtId="164" fontId="9" fillId="2" borderId="27" xfId="0" applyNumberFormat="1" applyFont="1" applyFill="1" applyBorder="1" applyAlignment="1">
      <alignment horizontal="right" indent="1"/>
    </xf>
    <xf numFmtId="164" fontId="7" fillId="2" borderId="16" xfId="0" applyNumberFormat="1" applyFont="1" applyFill="1" applyBorder="1" applyAlignment="1"/>
    <xf numFmtId="164" fontId="7" fillId="2" borderId="34" xfId="0" applyNumberFormat="1" applyFont="1" applyFill="1" applyBorder="1" applyAlignment="1"/>
    <xf numFmtId="164" fontId="9" fillId="2" borderId="34" xfId="0" applyNumberFormat="1" applyFont="1" applyFill="1" applyBorder="1" applyAlignment="1"/>
    <xf numFmtId="164" fontId="9" fillId="2" borderId="35" xfId="0" applyNumberFormat="1" applyFont="1" applyFill="1" applyBorder="1" applyAlignment="1"/>
    <xf numFmtId="164" fontId="4" fillId="2" borderId="0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167" fontId="4" fillId="2" borderId="0" xfId="0" applyNumberFormat="1" applyFont="1" applyFill="1" applyBorder="1" applyAlignment="1">
      <alignment horizontal="right"/>
    </xf>
    <xf numFmtId="167" fontId="4" fillId="2" borderId="39" xfId="0" applyNumberFormat="1" applyFont="1" applyFill="1" applyBorder="1" applyAlignment="1">
      <alignment horizontal="right"/>
    </xf>
    <xf numFmtId="0" fontId="17" fillId="2" borderId="28" xfId="0" applyFont="1" applyFill="1" applyBorder="1" applyAlignment="1">
      <alignment vertical="top"/>
    </xf>
    <xf numFmtId="0" fontId="51" fillId="2" borderId="28" xfId="0" applyFont="1" applyFill="1" applyBorder="1" applyAlignment="1">
      <alignment horizontal="left" vertical="top"/>
    </xf>
    <xf numFmtId="0" fontId="17" fillId="2" borderId="26" xfId="0" applyFont="1" applyFill="1" applyBorder="1" applyAlignment="1">
      <alignment vertical="top"/>
    </xf>
    <xf numFmtId="0" fontId="34" fillId="2" borderId="27" xfId="0" applyFont="1" applyFill="1" applyBorder="1" applyAlignment="1">
      <alignment horizontal="right" vertical="top" readingOrder="1"/>
    </xf>
    <xf numFmtId="0" fontId="27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4" applyFont="1" applyFill="1" applyAlignment="1">
      <alignment wrapText="1"/>
    </xf>
    <xf numFmtId="0" fontId="0" fillId="0" borderId="0" xfId="0" applyAlignment="1"/>
    <xf numFmtId="0" fontId="13" fillId="2" borderId="0" xfId="4" applyFont="1" applyFill="1" applyAlignment="1">
      <alignment wrapText="1"/>
    </xf>
    <xf numFmtId="0" fontId="1" fillId="2" borderId="0" xfId="4" applyFill="1" applyAlignment="1">
      <alignment wrapText="1"/>
    </xf>
    <xf numFmtId="0" fontId="1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0" fillId="2" borderId="2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top"/>
    </xf>
    <xf numFmtId="0" fontId="9" fillId="2" borderId="18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164" fontId="9" fillId="2" borderId="18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/>
    </xf>
    <xf numFmtId="0" fontId="20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0" fillId="2" borderId="0" xfId="0" applyFont="1" applyFill="1" applyAlignment="1">
      <alignment wrapText="1"/>
    </xf>
    <xf numFmtId="0" fontId="18" fillId="0" borderId="0" xfId="0" applyFont="1" applyAlignment="1"/>
    <xf numFmtId="0" fontId="3" fillId="2" borderId="18" xfId="0" applyFont="1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20" fillId="2" borderId="0" xfId="0" applyFont="1" applyFill="1" applyAlignment="1"/>
    <xf numFmtId="0" fontId="3" fillId="2" borderId="18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12" fillId="2" borderId="28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/>
    </xf>
    <xf numFmtId="0" fontId="12" fillId="2" borderId="29" xfId="0" applyFont="1" applyFill="1" applyBorder="1" applyAlignment="1">
      <alignment horizontal="center" vertical="top"/>
    </xf>
    <xf numFmtId="0" fontId="3" fillId="2" borderId="28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11" fillId="2" borderId="28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20" fillId="2" borderId="0" xfId="0" applyFont="1" applyFill="1" applyAlignment="1">
      <alignment horizontal="left" wrapText="1"/>
    </xf>
    <xf numFmtId="0" fontId="20" fillId="2" borderId="0" xfId="0" applyFont="1" applyFill="1" applyAlignment="1">
      <alignment horizontal="left"/>
    </xf>
    <xf numFmtId="0" fontId="13" fillId="2" borderId="0" xfId="0" applyFont="1" applyFill="1" applyAlignment="1"/>
    <xf numFmtId="0" fontId="3" fillId="2" borderId="0" xfId="0" applyFont="1" applyFill="1" applyBorder="1" applyAlignment="1">
      <alignment horizontal="center" vertical="top"/>
    </xf>
    <xf numFmtId="0" fontId="3" fillId="2" borderId="29" xfId="0" applyFont="1" applyFill="1" applyBorder="1" applyAlignment="1">
      <alignment horizontal="center" vertical="top"/>
    </xf>
    <xf numFmtId="0" fontId="18" fillId="0" borderId="0" xfId="0" applyFont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3" fontId="20" fillId="2" borderId="0" xfId="0" applyNumberFormat="1" applyFont="1" applyFill="1" applyBorder="1" applyAlignment="1">
      <alignment horizontal="left" wrapText="1"/>
    </xf>
    <xf numFmtId="3" fontId="20" fillId="2" borderId="0" xfId="0" applyNumberFormat="1" applyFont="1" applyFill="1" applyBorder="1" applyAlignment="1">
      <alignment horizontal="left"/>
    </xf>
    <xf numFmtId="3" fontId="3" fillId="2" borderId="18" xfId="0" applyNumberFormat="1" applyFont="1" applyFill="1" applyBorder="1" applyAlignment="1">
      <alignment horizontal="center" vertical="top"/>
    </xf>
    <xf numFmtId="3" fontId="3" fillId="2" borderId="19" xfId="0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3" fontId="12" fillId="2" borderId="28" xfId="0" applyNumberFormat="1" applyFont="1" applyFill="1" applyBorder="1" applyAlignment="1">
      <alignment horizontal="center" vertical="top"/>
    </xf>
    <xf numFmtId="3" fontId="12" fillId="2" borderId="29" xfId="0" applyNumberFormat="1" applyFont="1" applyFill="1" applyBorder="1" applyAlignment="1">
      <alignment horizontal="center" vertical="top"/>
    </xf>
    <xf numFmtId="3" fontId="12" fillId="2" borderId="0" xfId="0" applyNumberFormat="1" applyFont="1" applyFill="1" applyBorder="1" applyAlignment="1">
      <alignment horizontal="center" vertical="top"/>
    </xf>
    <xf numFmtId="0" fontId="20" fillId="2" borderId="0" xfId="0" applyFont="1" applyFill="1" applyBorder="1" applyAlignment="1">
      <alignment horizontal="left" wrapText="1"/>
    </xf>
    <xf numFmtId="0" fontId="20" fillId="2" borderId="0" xfId="0" applyFont="1" applyFill="1" applyBorder="1" applyAlignment="1">
      <alignment horizontal="left"/>
    </xf>
    <xf numFmtId="3" fontId="3" fillId="2" borderId="18" xfId="0" applyNumberFormat="1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left" wrapText="1"/>
    </xf>
    <xf numFmtId="3" fontId="3" fillId="2" borderId="19" xfId="0" applyNumberFormat="1" applyFont="1" applyFill="1" applyBorder="1" applyAlignment="1">
      <alignment horizontal="left" wrapText="1"/>
    </xf>
    <xf numFmtId="3" fontId="20" fillId="2" borderId="0" xfId="0" applyNumberFormat="1" applyFont="1" applyFill="1" applyAlignment="1">
      <alignment horizontal="left" wrapText="1"/>
    </xf>
    <xf numFmtId="3" fontId="21" fillId="2" borderId="2" xfId="0" applyNumberFormat="1" applyFont="1" applyFill="1" applyBorder="1" applyAlignment="1">
      <alignment wrapText="1"/>
    </xf>
    <xf numFmtId="0" fontId="0" fillId="0" borderId="2" xfId="0" applyBorder="1" applyAlignment="1"/>
    <xf numFmtId="0" fontId="20" fillId="2" borderId="0" xfId="0" applyFont="1" applyFill="1" applyBorder="1" applyAlignment="1">
      <alignment wrapText="1"/>
    </xf>
    <xf numFmtId="0" fontId="20" fillId="2" borderId="0" xfId="0" applyFont="1" applyFill="1" applyBorder="1" applyAlignment="1"/>
    <xf numFmtId="0" fontId="0" fillId="2" borderId="0" xfId="0" applyFill="1" applyBorder="1" applyAlignment="1">
      <alignment horizontal="center" vertical="top"/>
    </xf>
    <xf numFmtId="0" fontId="0" fillId="2" borderId="29" xfId="0" applyFill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top"/>
    </xf>
    <xf numFmtId="0" fontId="9" fillId="2" borderId="19" xfId="0" applyFont="1" applyFill="1" applyBorder="1" applyAlignment="1">
      <alignment horizontal="center" vertical="top"/>
    </xf>
  </cellXfs>
  <cellStyles count="8">
    <cellStyle name="Hyperlänk" xfId="3" builtinId="8"/>
    <cellStyle name="Hyperlänk 2" xfId="5"/>
    <cellStyle name="Hyperlänk 3" xfId="6"/>
    <cellStyle name="Normal" xfId="0" builtinId="0"/>
    <cellStyle name="Normal 2" xfId="1"/>
    <cellStyle name="Normal 3" xfId="4"/>
    <cellStyle name="Normal 4" xfId="7"/>
    <cellStyle name="Procent" xfId="2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57150</xdr:rowOff>
    </xdr:from>
    <xdr:to>
      <xdr:col>4</xdr:col>
      <xdr:colOff>223781</xdr:colOff>
      <xdr:row>10</xdr:row>
      <xdr:rowOff>184950</xdr:rowOff>
    </xdr:to>
    <xdr:pic>
      <xdr:nvPicPr>
        <xdr:cNvPr id="2" name="Bildobjekt 1" descr="Trafikanalys_RGB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5306" y="450056"/>
          <a:ext cx="1821600" cy="127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523874</xdr:colOff>
      <xdr:row>7</xdr:row>
      <xdr:rowOff>35717</xdr:rowOff>
    </xdr:from>
    <xdr:to>
      <xdr:col>11</xdr:col>
      <xdr:colOff>405186</xdr:colOff>
      <xdr:row>10</xdr:row>
      <xdr:rowOff>64292</xdr:rowOff>
    </xdr:to>
    <xdr:pic>
      <xdr:nvPicPr>
        <xdr:cNvPr id="3" name="Bildobjekt 2" descr="sos_farg_sv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2780" y="1142998"/>
          <a:ext cx="3096000" cy="457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0</xdr:col>
      <xdr:colOff>1487424</xdr:colOff>
      <xdr:row>51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xmlns="" id="{BDDCEE02-D5BE-4BF4-B520-356626926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67800"/>
          <a:ext cx="1487424" cy="21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1</xdr:col>
      <xdr:colOff>192024</xdr:colOff>
      <xdr:row>51</xdr:row>
      <xdr:rowOff>90060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xmlns="" id="{981643A8-F567-4D7F-9FCD-59C9DA144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46920"/>
          <a:ext cx="1487424" cy="21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1</xdr:col>
      <xdr:colOff>611124</xdr:colOff>
      <xdr:row>19</xdr:row>
      <xdr:rowOff>51960</xdr:rowOff>
    </xdr:to>
    <xdr:pic>
      <xdr:nvPicPr>
        <xdr:cNvPr id="6" name="Bildobjekt 2">
          <a:extLst>
            <a:ext uri="{FF2B5EF4-FFF2-40B4-BE49-F238E27FC236}">
              <a16:creationId xmlns:a16="http://schemas.microsoft.com/office/drawing/2014/main" xmlns="" id="{CEC1FF29-7BC2-4761-B157-ABF795747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58540"/>
          <a:ext cx="1487424" cy="21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</xdr:col>
      <xdr:colOff>611124</xdr:colOff>
      <xdr:row>42</xdr:row>
      <xdr:rowOff>51960</xdr:rowOff>
    </xdr:to>
    <xdr:pic>
      <xdr:nvPicPr>
        <xdr:cNvPr id="7" name="Bildobjekt 2">
          <a:extLst>
            <a:ext uri="{FF2B5EF4-FFF2-40B4-BE49-F238E27FC236}">
              <a16:creationId xmlns:a16="http://schemas.microsoft.com/office/drawing/2014/main" xmlns="" id="{646F0D9C-22EC-4540-868A-9AD0D9A05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11440"/>
          <a:ext cx="1487424" cy="2196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1487424</xdr:colOff>
      <xdr:row>17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xmlns="" id="{5BFA0DAF-9A44-41E6-A39C-12AE72E5C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74720"/>
          <a:ext cx="1487424" cy="2196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1487424</xdr:colOff>
      <xdr:row>21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xmlns="" id="{9E247A35-A13E-48C5-A6D8-F7B4F8860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29100"/>
          <a:ext cx="1487424" cy="2196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2</xdr:col>
      <xdr:colOff>390144</xdr:colOff>
      <xdr:row>32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xmlns="" id="{C85169D5-B487-4E6D-A71E-8FEA06692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46520"/>
          <a:ext cx="1487424" cy="2196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0</xdr:col>
      <xdr:colOff>1487424</xdr:colOff>
      <xdr:row>18</xdr:row>
      <xdr:rowOff>51960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xmlns="" id="{F4972ABD-93F2-47D0-AB6B-0371A81F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34740"/>
          <a:ext cx="1487424" cy="2196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0</xdr:rowOff>
    </xdr:from>
    <xdr:to>
      <xdr:col>2</xdr:col>
      <xdr:colOff>77724</xdr:colOff>
      <xdr:row>57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xmlns="" id="{E0FDF45E-4FC0-41AD-AB36-0CC140060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94520"/>
          <a:ext cx="1487424" cy="2196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1487424</xdr:colOff>
      <xdr:row>45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xmlns="" id="{222170BB-B6D7-4D94-BC3E-E9128817C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95360"/>
          <a:ext cx="1487424" cy="2196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1487424</xdr:colOff>
      <xdr:row>34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xmlns="" id="{4D90FDCA-97C1-42FD-8170-092684975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0380"/>
          <a:ext cx="1487424" cy="21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1</xdr:col>
      <xdr:colOff>1281684</xdr:colOff>
      <xdr:row>22</xdr:row>
      <xdr:rowOff>90060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xmlns="" id="{C1265DD4-5542-4D1E-B52B-FE25788D9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89120"/>
          <a:ext cx="1487424" cy="2196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0</xdr:rowOff>
    </xdr:from>
    <xdr:to>
      <xdr:col>0</xdr:col>
      <xdr:colOff>1487424</xdr:colOff>
      <xdr:row>65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xmlns="" id="{9EDEE7D3-3D71-4FBB-9201-A681A1542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90120"/>
          <a:ext cx="1487424" cy="2196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0</xdr:col>
      <xdr:colOff>1487424</xdr:colOff>
      <xdr:row>59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xmlns="" id="{8379F20F-63CB-4139-8131-845D27520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841480"/>
          <a:ext cx="1487424" cy="2196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1</xdr:col>
      <xdr:colOff>633984</xdr:colOff>
      <xdr:row>59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xmlns="" id="{57902503-E729-4E53-9B92-B7C2D23E5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353800"/>
          <a:ext cx="1487424" cy="2196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0</xdr:rowOff>
    </xdr:from>
    <xdr:to>
      <xdr:col>1</xdr:col>
      <xdr:colOff>1014984</xdr:colOff>
      <xdr:row>61</xdr:row>
      <xdr:rowOff>51960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xmlns="" id="{51D9DC0E-8B97-41CB-A760-1BCC10FE7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39400"/>
          <a:ext cx="1487424" cy="2196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60</xdr:row>
      <xdr:rowOff>51435</xdr:rowOff>
    </xdr:from>
    <xdr:to>
      <xdr:col>1</xdr:col>
      <xdr:colOff>1043559</xdr:colOff>
      <xdr:row>61</xdr:row>
      <xdr:rowOff>103395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xmlns="" id="{71202BAF-388D-4202-B6D5-EB34C9CCE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0445115"/>
          <a:ext cx="1487424" cy="21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1</xdr:col>
      <xdr:colOff>1220724</xdr:colOff>
      <xdr:row>22</xdr:row>
      <xdr:rowOff>74820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xmlns="" id="{AE423EC9-264A-4326-82D4-843A30667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29100"/>
          <a:ext cx="1487424" cy="21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1487424</xdr:colOff>
      <xdr:row>44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xmlns="" id="{E05EA1DC-8C82-400C-9F35-86BF8E572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69580"/>
          <a:ext cx="1487424" cy="21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1487424</xdr:colOff>
      <xdr:row>18</xdr:row>
      <xdr:rowOff>90060</xdr:rowOff>
    </xdr:to>
    <xdr:pic>
      <xdr:nvPicPr>
        <xdr:cNvPr id="6" name="Bildobjekt 2">
          <a:extLst>
            <a:ext uri="{FF2B5EF4-FFF2-40B4-BE49-F238E27FC236}">
              <a16:creationId xmlns:a16="http://schemas.microsoft.com/office/drawing/2014/main" xmlns="" id="{CF2288EC-5987-49F7-A2EC-A907F9F32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52800"/>
          <a:ext cx="1487424" cy="21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0</xdr:col>
      <xdr:colOff>1487424</xdr:colOff>
      <xdr:row>18</xdr:row>
      <xdr:rowOff>90060</xdr:rowOff>
    </xdr:to>
    <xdr:pic>
      <xdr:nvPicPr>
        <xdr:cNvPr id="6" name="Bildobjekt 2">
          <a:extLst>
            <a:ext uri="{FF2B5EF4-FFF2-40B4-BE49-F238E27FC236}">
              <a16:creationId xmlns:a16="http://schemas.microsoft.com/office/drawing/2014/main" xmlns="" id="{B793ACBE-C876-4F7A-9E4B-3E6545E75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80460"/>
          <a:ext cx="1487424" cy="21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1487424</xdr:colOff>
      <xdr:row>43</xdr:row>
      <xdr:rowOff>51960</xdr:rowOff>
    </xdr:to>
    <xdr:pic>
      <xdr:nvPicPr>
        <xdr:cNvPr id="7" name="Bildobjekt 2">
          <a:extLst>
            <a:ext uri="{FF2B5EF4-FFF2-40B4-BE49-F238E27FC236}">
              <a16:creationId xmlns:a16="http://schemas.microsoft.com/office/drawing/2014/main" xmlns="" id="{0BE43998-7CE1-487C-B316-CD43993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49640"/>
          <a:ext cx="1487424" cy="21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0</xdr:col>
      <xdr:colOff>1487424</xdr:colOff>
      <xdr:row>18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xmlns="" id="{1DE7E0DB-DEC6-4936-9868-7B37F2BB8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68040"/>
          <a:ext cx="1487424" cy="21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1487424</xdr:colOff>
      <xdr:row>43</xdr:row>
      <xdr:rowOff>90060</xdr:rowOff>
    </xdr:to>
    <xdr:pic>
      <xdr:nvPicPr>
        <xdr:cNvPr id="5" name="Bildobjekt 2">
          <a:extLst>
            <a:ext uri="{FF2B5EF4-FFF2-40B4-BE49-F238E27FC236}">
              <a16:creationId xmlns:a16="http://schemas.microsoft.com/office/drawing/2014/main" xmlns="" id="{D19E578E-A688-46C4-B44A-A776015B8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49540"/>
          <a:ext cx="1487424" cy="21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1487424</xdr:colOff>
      <xdr:row>17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xmlns="" id="{7EFD8499-640C-45C0-9251-B25B15227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82340"/>
          <a:ext cx="1487424" cy="21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1487424</xdr:colOff>
      <xdr:row>41</xdr:row>
      <xdr:rowOff>90060</xdr:rowOff>
    </xdr:to>
    <xdr:pic>
      <xdr:nvPicPr>
        <xdr:cNvPr id="7" name="Bildobjekt 2">
          <a:extLst>
            <a:ext uri="{FF2B5EF4-FFF2-40B4-BE49-F238E27FC236}">
              <a16:creationId xmlns:a16="http://schemas.microsoft.com/office/drawing/2014/main" xmlns="" id="{3B644AE0-5A1A-469C-B242-998517322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68640"/>
          <a:ext cx="1487424" cy="21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1487424</xdr:colOff>
      <xdr:row>25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xmlns="" id="{5D3C137D-C889-4C74-90F6-C9379C02E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3960"/>
          <a:ext cx="1487424" cy="21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0</xdr:rowOff>
    </xdr:from>
    <xdr:to>
      <xdr:col>0</xdr:col>
      <xdr:colOff>1487424</xdr:colOff>
      <xdr:row>60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xmlns="" id="{1D30224C-C7F5-42B1-B535-FD41C35B5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91800"/>
          <a:ext cx="1487424" cy="21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U27"/>
  <sheetViews>
    <sheetView tabSelected="1" zoomScaleNormal="100" workbookViewId="0">
      <selection activeCell="E24" sqref="E24"/>
    </sheetView>
  </sheetViews>
  <sheetFormatPr defaultColWidth="9.33203125" defaultRowHeight="11.25" x14ac:dyDescent="0.2"/>
  <cols>
    <col min="1" max="19" width="9.33203125" style="1"/>
    <col min="20" max="20" width="0.1640625" style="1" customWidth="1"/>
    <col min="21" max="21" width="10.5" style="1" bestFit="1" customWidth="1"/>
    <col min="22" max="16384" width="9.33203125" style="1"/>
  </cols>
  <sheetData>
    <row r="1" spans="1:21" ht="19.5" x14ac:dyDescent="0.2">
      <c r="A1" s="680" t="s">
        <v>421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</row>
    <row r="11" spans="1:21" ht="66" customHeight="1" x14ac:dyDescent="0.4">
      <c r="B11" s="309" t="s">
        <v>310</v>
      </c>
    </row>
    <row r="12" spans="1:21" ht="20.25" x14ac:dyDescent="0.3">
      <c r="B12" s="310" t="s">
        <v>311</v>
      </c>
    </row>
    <row r="13" spans="1:21" ht="18.75" x14ac:dyDescent="0.3">
      <c r="B13" s="311"/>
    </row>
    <row r="14" spans="1:21" ht="12.75" x14ac:dyDescent="0.2">
      <c r="B14" s="298" t="s">
        <v>312</v>
      </c>
      <c r="U14" s="574"/>
    </row>
    <row r="15" spans="1:21" ht="18.75" x14ac:dyDescent="0.3">
      <c r="B15" s="311"/>
    </row>
    <row r="16" spans="1:21" ht="12.75" x14ac:dyDescent="0.2">
      <c r="B16" s="298" t="s">
        <v>195</v>
      </c>
    </row>
    <row r="17" spans="2:2" ht="12.75" x14ac:dyDescent="0.2">
      <c r="B17" s="298" t="s">
        <v>196</v>
      </c>
    </row>
    <row r="18" spans="2:2" x14ac:dyDescent="0.2">
      <c r="B18" s="1" t="s">
        <v>248</v>
      </c>
    </row>
    <row r="19" spans="2:2" x14ac:dyDescent="0.2">
      <c r="B19" s="1" t="s">
        <v>249</v>
      </c>
    </row>
    <row r="23" spans="2:2" ht="12.75" x14ac:dyDescent="0.2">
      <c r="B23" s="312"/>
    </row>
    <row r="24" spans="2:2" ht="12.75" x14ac:dyDescent="0.2">
      <c r="B24" s="312"/>
    </row>
    <row r="25" spans="2:2" ht="12.75" x14ac:dyDescent="0.2">
      <c r="B25" s="312"/>
    </row>
    <row r="26" spans="2:2" ht="12.75" x14ac:dyDescent="0.2">
      <c r="B26" s="312"/>
    </row>
    <row r="27" spans="2:2" ht="12.75" x14ac:dyDescent="0.2">
      <c r="B27" s="313"/>
    </row>
  </sheetData>
  <mergeCells count="1">
    <mergeCell ref="A1:T1"/>
  </mergeCells>
  <pageMargins left="0.7" right="0.7" top="0.75" bottom="0.75" header="0.3" footer="0.3"/>
  <pageSetup paperSize="9" scale="5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77111117893"/>
    <pageSetUpPr fitToPage="1"/>
  </sheetPr>
  <dimension ref="A1:N65"/>
  <sheetViews>
    <sheetView zoomScaleNormal="100" workbookViewId="0">
      <selection sqref="A1:N2"/>
    </sheetView>
  </sheetViews>
  <sheetFormatPr defaultColWidth="9.33203125" defaultRowHeight="11.25" x14ac:dyDescent="0.2"/>
  <cols>
    <col min="1" max="1" width="28.5" style="1" bestFit="1" customWidth="1"/>
    <col min="2" max="2" width="9.33203125" style="1" bestFit="1" customWidth="1"/>
    <col min="3" max="12" width="11.5" style="1" customWidth="1"/>
    <col min="13" max="13" width="12.1640625" style="1" customWidth="1"/>
    <col min="14" max="14" width="14.1640625" style="1" customWidth="1"/>
    <col min="15" max="16384" width="9.33203125" style="1"/>
  </cols>
  <sheetData>
    <row r="1" spans="1:14" ht="17.25" customHeight="1" x14ac:dyDescent="0.2">
      <c r="A1" s="704" t="s">
        <v>379</v>
      </c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</row>
    <row r="2" spans="1:14" ht="21.75" customHeight="1" x14ac:dyDescent="0.2">
      <c r="A2" s="705"/>
      <c r="B2" s="705"/>
      <c r="C2" s="705"/>
      <c r="D2" s="705"/>
      <c r="E2" s="705"/>
      <c r="F2" s="705"/>
      <c r="G2" s="705"/>
      <c r="H2" s="705"/>
      <c r="I2" s="705"/>
      <c r="J2" s="705"/>
      <c r="K2" s="705"/>
      <c r="L2" s="705"/>
      <c r="M2" s="705"/>
      <c r="N2" s="705"/>
    </row>
    <row r="3" spans="1:14" ht="15" customHeight="1" x14ac:dyDescent="0.2">
      <c r="A3" s="256" t="s">
        <v>380</v>
      </c>
    </row>
    <row r="4" spans="1:14" ht="18" customHeight="1" x14ac:dyDescent="0.2">
      <c r="A4" s="149" t="s">
        <v>151</v>
      </c>
      <c r="B4" s="148"/>
      <c r="C4" s="706" t="s">
        <v>19</v>
      </c>
      <c r="D4" s="707"/>
      <c r="E4" s="708" t="s">
        <v>117</v>
      </c>
      <c r="F4" s="708"/>
      <c r="G4" s="706" t="s">
        <v>118</v>
      </c>
      <c r="H4" s="707"/>
      <c r="I4" s="708" t="s">
        <v>119</v>
      </c>
      <c r="J4" s="708"/>
      <c r="K4" s="706" t="s">
        <v>120</v>
      </c>
      <c r="L4" s="707"/>
      <c r="M4" s="706" t="s">
        <v>20</v>
      </c>
      <c r="N4" s="707"/>
    </row>
    <row r="5" spans="1:14" s="140" customFormat="1" ht="18.75" customHeight="1" x14ac:dyDescent="0.2">
      <c r="A5" s="129" t="s">
        <v>152</v>
      </c>
      <c r="B5" s="24"/>
      <c r="C5" s="83" t="s">
        <v>3</v>
      </c>
      <c r="D5" s="147" t="s">
        <v>110</v>
      </c>
      <c r="E5" s="25" t="s">
        <v>3</v>
      </c>
      <c r="F5" s="25" t="s">
        <v>110</v>
      </c>
      <c r="G5" s="83" t="s">
        <v>3</v>
      </c>
      <c r="H5" s="147" t="s">
        <v>110</v>
      </c>
      <c r="I5" s="25" t="s">
        <v>3</v>
      </c>
      <c r="J5" s="25" t="s">
        <v>110</v>
      </c>
      <c r="K5" s="83" t="s">
        <v>3</v>
      </c>
      <c r="L5" s="147" t="s">
        <v>110</v>
      </c>
      <c r="M5" s="83" t="s">
        <v>3</v>
      </c>
      <c r="N5" s="147" t="s">
        <v>110</v>
      </c>
    </row>
    <row r="6" spans="1:14" ht="45.75" customHeight="1" x14ac:dyDescent="0.2">
      <c r="A6" s="107"/>
      <c r="B6" s="16"/>
      <c r="C6" s="67" t="s">
        <v>4</v>
      </c>
      <c r="D6" s="88" t="s">
        <v>145</v>
      </c>
      <c r="E6" s="27" t="s">
        <v>4</v>
      </c>
      <c r="F6" s="27" t="s">
        <v>145</v>
      </c>
      <c r="G6" s="67" t="s">
        <v>4</v>
      </c>
      <c r="H6" s="88" t="s">
        <v>145</v>
      </c>
      <c r="I6" s="67" t="s">
        <v>4</v>
      </c>
      <c r="J6" s="88" t="s">
        <v>145</v>
      </c>
      <c r="K6" s="67" t="s">
        <v>4</v>
      </c>
      <c r="L6" s="88" t="s">
        <v>145</v>
      </c>
      <c r="M6" s="67" t="s">
        <v>4</v>
      </c>
      <c r="N6" s="88" t="s">
        <v>145</v>
      </c>
    </row>
    <row r="7" spans="1:14" ht="12.75" x14ac:dyDescent="0.2">
      <c r="A7" s="130" t="s">
        <v>21</v>
      </c>
      <c r="B7" s="13"/>
      <c r="C7" s="52"/>
      <c r="D7" s="53"/>
      <c r="E7" s="52"/>
      <c r="F7" s="53"/>
      <c r="G7" s="49"/>
      <c r="H7" s="60"/>
      <c r="I7" s="52"/>
      <c r="J7" s="53"/>
      <c r="K7" s="49"/>
      <c r="L7" s="60"/>
      <c r="M7" s="52"/>
      <c r="N7" s="53"/>
    </row>
    <row r="8" spans="1:14" ht="12.75" x14ac:dyDescent="0.2">
      <c r="A8" s="106" t="s">
        <v>22</v>
      </c>
      <c r="B8" s="14"/>
      <c r="C8" s="54"/>
      <c r="D8" s="55"/>
      <c r="E8" s="54"/>
      <c r="F8" s="55"/>
      <c r="G8" s="50"/>
      <c r="H8" s="61"/>
      <c r="I8" s="54"/>
      <c r="J8" s="55"/>
      <c r="K8" s="50"/>
      <c r="L8" s="61"/>
      <c r="M8" s="54"/>
      <c r="N8" s="55"/>
    </row>
    <row r="9" spans="1:14" ht="12.75" x14ac:dyDescent="0.2">
      <c r="A9" s="108" t="s">
        <v>121</v>
      </c>
      <c r="B9" s="20">
        <v>499</v>
      </c>
      <c r="C9" s="54" t="s">
        <v>138</v>
      </c>
      <c r="D9" s="55" t="s">
        <v>138</v>
      </c>
      <c r="E9" s="54" t="s">
        <v>138</v>
      </c>
      <c r="F9" s="55" t="s">
        <v>138</v>
      </c>
      <c r="G9" s="54" t="s">
        <v>138</v>
      </c>
      <c r="H9" s="55" t="s">
        <v>138</v>
      </c>
      <c r="I9" s="54">
        <v>2</v>
      </c>
      <c r="J9" s="55">
        <v>0.94799999999999995</v>
      </c>
      <c r="K9" s="50">
        <v>4</v>
      </c>
      <c r="L9" s="55">
        <v>1.0149999999999999</v>
      </c>
      <c r="M9" s="54">
        <f>SUM(C9,E9,G9,I9,K9)</f>
        <v>6</v>
      </c>
      <c r="N9" s="55">
        <f>SUM(D9,F9,H9,J9,L9)</f>
        <v>1.9629999999999999</v>
      </c>
    </row>
    <row r="10" spans="1:14" ht="12.75" x14ac:dyDescent="0.2">
      <c r="A10" s="108" t="s">
        <v>122</v>
      </c>
      <c r="B10" s="20">
        <v>1499</v>
      </c>
      <c r="C10" s="54" t="s">
        <v>138</v>
      </c>
      <c r="D10" s="55" t="s">
        <v>138</v>
      </c>
      <c r="E10" s="54">
        <v>1</v>
      </c>
      <c r="F10" s="55">
        <v>0.626</v>
      </c>
      <c r="G10" s="54">
        <v>1</v>
      </c>
      <c r="H10" s="55">
        <v>0.86499999999999999</v>
      </c>
      <c r="I10" s="54">
        <v>2</v>
      </c>
      <c r="J10" s="55">
        <v>1.748</v>
      </c>
      <c r="K10" s="54" t="s">
        <v>138</v>
      </c>
      <c r="L10" s="55" t="s">
        <v>138</v>
      </c>
      <c r="M10" s="54">
        <f>SUM(C10,E10,G10,I10,K10)</f>
        <v>4</v>
      </c>
      <c r="N10" s="55">
        <f t="shared" ref="N10:N12" si="0">SUM(D10,F10,H10,J10,L10)</f>
        <v>3.2389999999999999</v>
      </c>
    </row>
    <row r="11" spans="1:14" ht="12.75" x14ac:dyDescent="0.2">
      <c r="A11" s="108" t="s">
        <v>123</v>
      </c>
      <c r="B11" s="20">
        <v>4999</v>
      </c>
      <c r="C11" s="54" t="s">
        <v>138</v>
      </c>
      <c r="D11" s="55" t="s">
        <v>138</v>
      </c>
      <c r="E11" s="54" t="s">
        <v>138</v>
      </c>
      <c r="F11" s="55" t="s">
        <v>138</v>
      </c>
      <c r="G11" s="54">
        <v>4</v>
      </c>
      <c r="H11" s="55">
        <v>11.058999999999999</v>
      </c>
      <c r="I11" s="54">
        <v>1</v>
      </c>
      <c r="J11" s="55">
        <v>1.627</v>
      </c>
      <c r="K11" s="54" t="s">
        <v>138</v>
      </c>
      <c r="L11" s="55" t="s">
        <v>138</v>
      </c>
      <c r="M11" s="54">
        <f t="shared" ref="M11" si="1">SUM(C11,E11,G11,I11,K11)</f>
        <v>5</v>
      </c>
      <c r="N11" s="55">
        <f t="shared" si="0"/>
        <v>12.686</v>
      </c>
    </row>
    <row r="12" spans="1:14" ht="12.75" x14ac:dyDescent="0.2">
      <c r="A12" s="108" t="s">
        <v>124</v>
      </c>
      <c r="B12" s="20">
        <v>39999</v>
      </c>
      <c r="C12" s="54" t="s">
        <v>138</v>
      </c>
      <c r="D12" s="55" t="s">
        <v>138</v>
      </c>
      <c r="E12" s="54" t="s">
        <v>138</v>
      </c>
      <c r="F12" s="55" t="s">
        <v>138</v>
      </c>
      <c r="G12" s="54">
        <v>14</v>
      </c>
      <c r="H12" s="55">
        <v>184.21</v>
      </c>
      <c r="I12" s="54">
        <v>2</v>
      </c>
      <c r="J12" s="55">
        <v>20.678999999999998</v>
      </c>
      <c r="K12" s="54" t="s">
        <v>138</v>
      </c>
      <c r="L12" s="55" t="s">
        <v>138</v>
      </c>
      <c r="M12" s="54">
        <f>SUM(C12,E12,G12,I12,K12)</f>
        <v>16</v>
      </c>
      <c r="N12" s="55">
        <f t="shared" si="0"/>
        <v>204.88900000000001</v>
      </c>
    </row>
    <row r="13" spans="1:14" ht="12.75" x14ac:dyDescent="0.2">
      <c r="A13" s="108" t="s">
        <v>125</v>
      </c>
      <c r="B13" s="20"/>
      <c r="C13" s="54" t="s">
        <v>138</v>
      </c>
      <c r="D13" s="55" t="s">
        <v>138</v>
      </c>
      <c r="E13" s="54" t="s">
        <v>138</v>
      </c>
      <c r="F13" s="55" t="s">
        <v>138</v>
      </c>
      <c r="G13" s="54" t="s">
        <v>138</v>
      </c>
      <c r="H13" s="55" t="s">
        <v>138</v>
      </c>
      <c r="I13" s="54" t="s">
        <v>138</v>
      </c>
      <c r="J13" s="55" t="s">
        <v>138</v>
      </c>
      <c r="K13" s="54" t="s">
        <v>138</v>
      </c>
      <c r="L13" s="55" t="s">
        <v>138</v>
      </c>
      <c r="M13" s="50" t="s">
        <v>138</v>
      </c>
      <c r="N13" s="55" t="s">
        <v>138</v>
      </c>
    </row>
    <row r="14" spans="1:14" ht="12.75" x14ac:dyDescent="0.2">
      <c r="A14" s="145" t="s">
        <v>177</v>
      </c>
      <c r="B14" s="20"/>
      <c r="C14" s="56" t="s">
        <v>138</v>
      </c>
      <c r="D14" s="57" t="s">
        <v>138</v>
      </c>
      <c r="E14" s="56">
        <f t="shared" ref="E14:N14" si="2">SUM(E9:E13)</f>
        <v>1</v>
      </c>
      <c r="F14" s="57">
        <f t="shared" si="2"/>
        <v>0.626</v>
      </c>
      <c r="G14" s="56">
        <f t="shared" si="2"/>
        <v>19</v>
      </c>
      <c r="H14" s="57">
        <f t="shared" si="2"/>
        <v>196.13400000000001</v>
      </c>
      <c r="I14" s="56">
        <f t="shared" si="2"/>
        <v>7</v>
      </c>
      <c r="J14" s="57">
        <f t="shared" si="2"/>
        <v>25.001999999999999</v>
      </c>
      <c r="K14" s="51">
        <f t="shared" si="2"/>
        <v>4</v>
      </c>
      <c r="L14" s="62">
        <f t="shared" si="2"/>
        <v>1.0149999999999999</v>
      </c>
      <c r="M14" s="56">
        <f t="shared" si="2"/>
        <v>31</v>
      </c>
      <c r="N14" s="57">
        <f t="shared" si="2"/>
        <v>222.77700000000002</v>
      </c>
    </row>
    <row r="15" spans="1:14" ht="12.75" x14ac:dyDescent="0.2">
      <c r="A15" s="105"/>
      <c r="B15" s="20"/>
      <c r="C15" s="54"/>
      <c r="D15" s="55"/>
      <c r="E15" s="54"/>
      <c r="F15" s="55"/>
      <c r="G15" s="50"/>
      <c r="H15" s="61"/>
      <c r="I15" s="54"/>
      <c r="J15" s="55"/>
      <c r="K15" s="50"/>
      <c r="L15" s="61"/>
      <c r="M15" s="54"/>
      <c r="N15" s="55"/>
    </row>
    <row r="16" spans="1:14" ht="12.75" x14ac:dyDescent="0.2">
      <c r="A16" s="145" t="s">
        <v>25</v>
      </c>
      <c r="B16" s="20"/>
      <c r="C16" s="54"/>
      <c r="D16" s="55"/>
      <c r="E16" s="54"/>
      <c r="F16" s="55"/>
      <c r="G16" s="50"/>
      <c r="H16" s="61"/>
      <c r="I16" s="54"/>
      <c r="J16" s="55"/>
      <c r="K16" s="50"/>
      <c r="L16" s="61"/>
      <c r="M16" s="54"/>
      <c r="N16" s="55"/>
    </row>
    <row r="17" spans="1:14" ht="12.75" x14ac:dyDescent="0.2">
      <c r="A17" s="106" t="s">
        <v>26</v>
      </c>
      <c r="B17" s="20"/>
      <c r="C17" s="54"/>
      <c r="D17" s="55"/>
      <c r="E17" s="54"/>
      <c r="F17" s="55"/>
      <c r="G17" s="50"/>
      <c r="H17" s="61"/>
      <c r="I17" s="54"/>
      <c r="J17" s="55"/>
      <c r="K17" s="50"/>
      <c r="L17" s="61"/>
      <c r="M17" s="54"/>
      <c r="N17" s="55"/>
    </row>
    <row r="18" spans="1:14" ht="12.75" x14ac:dyDescent="0.2">
      <c r="A18" s="108" t="s">
        <v>121</v>
      </c>
      <c r="B18" s="20">
        <v>499</v>
      </c>
      <c r="C18" s="54" t="s">
        <v>138</v>
      </c>
      <c r="D18" s="55" t="s">
        <v>138</v>
      </c>
      <c r="E18" s="54" t="s">
        <v>138</v>
      </c>
      <c r="F18" s="55" t="s">
        <v>138</v>
      </c>
      <c r="G18" s="54" t="s">
        <v>138</v>
      </c>
      <c r="H18" s="55" t="s">
        <v>138</v>
      </c>
      <c r="I18" s="54" t="s">
        <v>138</v>
      </c>
      <c r="J18" s="55" t="s">
        <v>138</v>
      </c>
      <c r="K18" s="54">
        <v>1</v>
      </c>
      <c r="L18" s="55">
        <v>0.20200000000000001</v>
      </c>
      <c r="M18" s="54">
        <f>SUM(C18,E18,G18,I18,K18)</f>
        <v>1</v>
      </c>
      <c r="N18" s="55">
        <f>SUM(D18,F18,H18,J18,L18)</f>
        <v>0.20200000000000001</v>
      </c>
    </row>
    <row r="19" spans="1:14" ht="12.75" x14ac:dyDescent="0.2">
      <c r="A19" s="108" t="s">
        <v>122</v>
      </c>
      <c r="B19" s="20">
        <v>1499</v>
      </c>
      <c r="C19" s="54" t="s">
        <v>138</v>
      </c>
      <c r="D19" s="55" t="s">
        <v>138</v>
      </c>
      <c r="E19" s="54" t="s">
        <v>138</v>
      </c>
      <c r="F19" s="55" t="s">
        <v>138</v>
      </c>
      <c r="G19" s="54" t="s">
        <v>138</v>
      </c>
      <c r="H19" s="55" t="s">
        <v>138</v>
      </c>
      <c r="I19" s="54" t="s">
        <v>138</v>
      </c>
      <c r="J19" s="55" t="s">
        <v>138</v>
      </c>
      <c r="K19" s="54">
        <v>2</v>
      </c>
      <c r="L19" s="55">
        <v>2.1360000000000001</v>
      </c>
      <c r="M19" s="54">
        <f>SUM(C19,E19,G19,I19,K19)</f>
        <v>2</v>
      </c>
      <c r="N19" s="55">
        <f t="shared" ref="N19:N22" si="3">SUM(D19,F19,H19,J19,L19)</f>
        <v>2.1360000000000001</v>
      </c>
    </row>
    <row r="20" spans="1:14" ht="12.75" x14ac:dyDescent="0.2">
      <c r="A20" s="108" t="s">
        <v>123</v>
      </c>
      <c r="B20" s="20">
        <v>4999</v>
      </c>
      <c r="C20" s="54" t="s">
        <v>138</v>
      </c>
      <c r="D20" s="55" t="s">
        <v>138</v>
      </c>
      <c r="E20" s="54" t="s">
        <v>138</v>
      </c>
      <c r="F20" s="55" t="s">
        <v>138</v>
      </c>
      <c r="G20" s="54" t="s">
        <v>138</v>
      </c>
      <c r="H20" s="55" t="s">
        <v>138</v>
      </c>
      <c r="I20" s="54" t="s">
        <v>138</v>
      </c>
      <c r="J20" s="55" t="s">
        <v>138</v>
      </c>
      <c r="K20" s="54">
        <v>2</v>
      </c>
      <c r="L20" s="55">
        <v>6.2690000000000001</v>
      </c>
      <c r="M20" s="54">
        <f>SUM(C20,E20,G20,I20,K20)</f>
        <v>2</v>
      </c>
      <c r="N20" s="55">
        <f t="shared" si="3"/>
        <v>6.2690000000000001</v>
      </c>
    </row>
    <row r="21" spans="1:14" ht="12.75" x14ac:dyDescent="0.2">
      <c r="A21" s="108" t="s">
        <v>124</v>
      </c>
      <c r="B21" s="20">
        <v>39999</v>
      </c>
      <c r="C21" s="54" t="s">
        <v>138</v>
      </c>
      <c r="D21" s="55" t="s">
        <v>138</v>
      </c>
      <c r="E21" s="54" t="s">
        <v>138</v>
      </c>
      <c r="F21" s="55" t="s">
        <v>138</v>
      </c>
      <c r="G21" s="54" t="s">
        <v>138</v>
      </c>
      <c r="H21" s="55" t="s">
        <v>138</v>
      </c>
      <c r="I21" s="54">
        <v>1</v>
      </c>
      <c r="J21" s="55">
        <v>7.4539999999999997</v>
      </c>
      <c r="K21" s="54" t="s">
        <v>138</v>
      </c>
      <c r="L21" s="55" t="s">
        <v>138</v>
      </c>
      <c r="M21" s="54">
        <f>SUM(C21,E21,G21,I21,K21)</f>
        <v>1</v>
      </c>
      <c r="N21" s="55">
        <f t="shared" si="3"/>
        <v>7.4539999999999997</v>
      </c>
    </row>
    <row r="22" spans="1:14" ht="12.75" x14ac:dyDescent="0.2">
      <c r="A22" s="108" t="s">
        <v>125</v>
      </c>
      <c r="B22" s="20"/>
      <c r="C22" s="54" t="s">
        <v>138</v>
      </c>
      <c r="D22" s="55" t="s">
        <v>138</v>
      </c>
      <c r="E22" s="54" t="s">
        <v>138</v>
      </c>
      <c r="F22" s="55" t="s">
        <v>138</v>
      </c>
      <c r="G22" s="54" t="s">
        <v>138</v>
      </c>
      <c r="H22" s="55" t="s">
        <v>138</v>
      </c>
      <c r="I22" s="54" t="s">
        <v>138</v>
      </c>
      <c r="J22" s="55" t="s">
        <v>138</v>
      </c>
      <c r="K22" s="54" t="s">
        <v>138</v>
      </c>
      <c r="L22" s="55" t="s">
        <v>138</v>
      </c>
      <c r="M22" s="54">
        <f t="shared" ref="M22" si="4">SUM(C22,E22,G22,I22,K22)</f>
        <v>0</v>
      </c>
      <c r="N22" s="55">
        <f t="shared" si="3"/>
        <v>0</v>
      </c>
    </row>
    <row r="23" spans="1:14" ht="12.75" x14ac:dyDescent="0.2">
      <c r="A23" s="145" t="s">
        <v>177</v>
      </c>
      <c r="B23" s="20"/>
      <c r="C23" s="56" t="s">
        <v>138</v>
      </c>
      <c r="D23" s="57" t="s">
        <v>138</v>
      </c>
      <c r="E23" s="56" t="s">
        <v>138</v>
      </c>
      <c r="F23" s="57" t="s">
        <v>138</v>
      </c>
      <c r="G23" s="56" t="s">
        <v>138</v>
      </c>
      <c r="H23" s="57" t="s">
        <v>138</v>
      </c>
      <c r="I23" s="56">
        <f t="shared" ref="I23:N23" si="5">SUM(I18:I22)</f>
        <v>1</v>
      </c>
      <c r="J23" s="57">
        <f t="shared" si="5"/>
        <v>7.4539999999999997</v>
      </c>
      <c r="K23" s="56">
        <f t="shared" si="5"/>
        <v>5</v>
      </c>
      <c r="L23" s="57">
        <f t="shared" si="5"/>
        <v>8.6069999999999993</v>
      </c>
      <c r="M23" s="56">
        <f t="shared" si="5"/>
        <v>6</v>
      </c>
      <c r="N23" s="57">
        <f t="shared" si="5"/>
        <v>16.061</v>
      </c>
    </row>
    <row r="24" spans="1:14" ht="12.75" x14ac:dyDescent="0.2">
      <c r="A24" s="145"/>
      <c r="B24" s="20"/>
      <c r="C24" s="56"/>
      <c r="D24" s="57"/>
      <c r="E24" s="56"/>
      <c r="F24" s="57"/>
      <c r="G24" s="51"/>
      <c r="H24" s="62"/>
      <c r="I24" s="56"/>
      <c r="J24" s="57"/>
      <c r="K24" s="51"/>
      <c r="L24" s="62"/>
      <c r="M24" s="56"/>
      <c r="N24" s="57"/>
    </row>
    <row r="25" spans="1:14" ht="12.75" x14ac:dyDescent="0.2">
      <c r="A25" s="145" t="s">
        <v>23</v>
      </c>
      <c r="B25" s="20"/>
      <c r="C25" s="54"/>
      <c r="D25" s="55"/>
      <c r="E25" s="54"/>
      <c r="F25" s="55"/>
      <c r="G25" s="50"/>
      <c r="H25" s="61"/>
      <c r="I25" s="54"/>
      <c r="J25" s="55"/>
      <c r="K25" s="50"/>
      <c r="L25" s="61"/>
      <c r="M25" s="54"/>
      <c r="N25" s="55"/>
    </row>
    <row r="26" spans="1:14" ht="12.75" x14ac:dyDescent="0.2">
      <c r="A26" s="106" t="s">
        <v>24</v>
      </c>
      <c r="B26" s="20"/>
      <c r="C26" s="54"/>
      <c r="D26" s="55"/>
      <c r="E26" s="54"/>
      <c r="F26" s="55"/>
      <c r="G26" s="50"/>
      <c r="H26" s="61"/>
      <c r="I26" s="54"/>
      <c r="J26" s="55"/>
      <c r="K26" s="50"/>
      <c r="L26" s="61"/>
      <c r="M26" s="54"/>
      <c r="N26" s="55"/>
    </row>
    <row r="27" spans="1:14" ht="12" customHeight="1" x14ac:dyDescent="0.2">
      <c r="A27" s="108" t="s">
        <v>121</v>
      </c>
      <c r="B27" s="20">
        <v>499</v>
      </c>
      <c r="C27" s="54" t="s">
        <v>138</v>
      </c>
      <c r="D27" s="55" t="s">
        <v>138</v>
      </c>
      <c r="E27" s="54" t="s">
        <v>138</v>
      </c>
      <c r="F27" s="55" t="s">
        <v>138</v>
      </c>
      <c r="G27" s="50">
        <v>2</v>
      </c>
      <c r="H27" s="61">
        <v>0.46700000000000003</v>
      </c>
      <c r="I27" s="54" t="s">
        <v>138</v>
      </c>
      <c r="J27" s="55" t="s">
        <v>138</v>
      </c>
      <c r="K27" s="54">
        <v>28</v>
      </c>
      <c r="L27" s="55">
        <v>4.4589999999999996</v>
      </c>
      <c r="M27" s="54">
        <f>SUM(C27,E27,G27,I27,K27)</f>
        <v>30</v>
      </c>
      <c r="N27" s="55">
        <f>SUM(D27,F27,H27,J27,L27)</f>
        <v>4.9259999999999993</v>
      </c>
    </row>
    <row r="28" spans="1:14" ht="12.75" x14ac:dyDescent="0.2">
      <c r="A28" s="108" t="s">
        <v>122</v>
      </c>
      <c r="B28" s="20">
        <v>1499</v>
      </c>
      <c r="C28" s="54" t="s">
        <v>138</v>
      </c>
      <c r="D28" s="55" t="s">
        <v>138</v>
      </c>
      <c r="E28" s="54" t="s">
        <v>138</v>
      </c>
      <c r="F28" s="55" t="s">
        <v>138</v>
      </c>
      <c r="G28" s="54" t="s">
        <v>138</v>
      </c>
      <c r="H28" s="55" t="s">
        <v>138</v>
      </c>
      <c r="I28" s="54" t="s">
        <v>138</v>
      </c>
      <c r="J28" s="55" t="s">
        <v>138</v>
      </c>
      <c r="K28" s="54">
        <v>1</v>
      </c>
      <c r="L28" s="55">
        <v>1.4930000000000001</v>
      </c>
      <c r="M28" s="54">
        <f>SUM(C28,E28,G28,I28,K28)</f>
        <v>1</v>
      </c>
      <c r="N28" s="55">
        <f t="shared" ref="N28:N30" si="6">SUM(D28,F28,H28,J28,L28)</f>
        <v>1.4930000000000001</v>
      </c>
    </row>
    <row r="29" spans="1:14" ht="12.75" x14ac:dyDescent="0.2">
      <c r="A29" s="108" t="s">
        <v>123</v>
      </c>
      <c r="B29" s="20">
        <v>4999</v>
      </c>
      <c r="C29" s="54" t="s">
        <v>138</v>
      </c>
      <c r="D29" s="55" t="s">
        <v>138</v>
      </c>
      <c r="E29" s="54" t="s">
        <v>138</v>
      </c>
      <c r="F29" s="55" t="s">
        <v>138</v>
      </c>
      <c r="G29" s="54">
        <v>2</v>
      </c>
      <c r="H29" s="55">
        <v>6.6310000000000002</v>
      </c>
      <c r="I29" s="54">
        <v>10</v>
      </c>
      <c r="J29" s="55">
        <v>29.942</v>
      </c>
      <c r="K29" s="54" t="s">
        <v>138</v>
      </c>
      <c r="L29" s="55" t="s">
        <v>138</v>
      </c>
      <c r="M29" s="54">
        <f>SUM(C29,E29,G29,I29,K29)</f>
        <v>12</v>
      </c>
      <c r="N29" s="55">
        <f t="shared" si="6"/>
        <v>36.573</v>
      </c>
    </row>
    <row r="30" spans="1:14" ht="12.75" x14ac:dyDescent="0.2">
      <c r="A30" s="108" t="s">
        <v>124</v>
      </c>
      <c r="B30" s="20">
        <v>39999</v>
      </c>
      <c r="C30" s="54" t="s">
        <v>138</v>
      </c>
      <c r="D30" s="55" t="s">
        <v>138</v>
      </c>
      <c r="E30" s="54" t="s">
        <v>138</v>
      </c>
      <c r="F30" s="55" t="s">
        <v>138</v>
      </c>
      <c r="G30" s="50">
        <v>10</v>
      </c>
      <c r="H30" s="61">
        <v>231.4</v>
      </c>
      <c r="I30" s="54">
        <v>9</v>
      </c>
      <c r="J30" s="55">
        <v>143.63499999999999</v>
      </c>
      <c r="K30" s="54" t="s">
        <v>138</v>
      </c>
      <c r="L30" s="55" t="s">
        <v>138</v>
      </c>
      <c r="M30" s="54">
        <f>SUM(C30,E30,G30,I30,K30)</f>
        <v>19</v>
      </c>
      <c r="N30" s="55">
        <f t="shared" si="6"/>
        <v>375.03499999999997</v>
      </c>
    </row>
    <row r="31" spans="1:14" ht="12.75" x14ac:dyDescent="0.2">
      <c r="A31" s="108" t="s">
        <v>125</v>
      </c>
      <c r="B31" s="20"/>
      <c r="C31" s="54" t="s">
        <v>138</v>
      </c>
      <c r="D31" s="55" t="s">
        <v>138</v>
      </c>
      <c r="E31" s="54" t="s">
        <v>138</v>
      </c>
      <c r="F31" s="55" t="s">
        <v>138</v>
      </c>
      <c r="G31" s="50">
        <v>12</v>
      </c>
      <c r="H31" s="61">
        <v>778.76700000000005</v>
      </c>
      <c r="I31" s="54">
        <v>7</v>
      </c>
      <c r="J31" s="55">
        <v>409.459</v>
      </c>
      <c r="K31" s="54" t="s">
        <v>138</v>
      </c>
      <c r="L31" s="55" t="s">
        <v>138</v>
      </c>
      <c r="M31" s="54">
        <f t="shared" ref="M31" si="7">SUM(C31,E31,G31,I31,K31)</f>
        <v>19</v>
      </c>
      <c r="N31" s="55">
        <f t="shared" ref="N31" si="8">SUM(D31,F31,H31,J31,L31)</f>
        <v>1188.2260000000001</v>
      </c>
    </row>
    <row r="32" spans="1:14" ht="12.75" x14ac:dyDescent="0.2">
      <c r="A32" s="145" t="s">
        <v>177</v>
      </c>
      <c r="B32" s="20"/>
      <c r="C32" s="56" t="s">
        <v>138</v>
      </c>
      <c r="D32" s="57" t="s">
        <v>138</v>
      </c>
      <c r="E32" s="56">
        <f t="shared" ref="E32:N32" si="9">SUM(E27:E31)</f>
        <v>0</v>
      </c>
      <c r="F32" s="57">
        <f t="shared" si="9"/>
        <v>0</v>
      </c>
      <c r="G32" s="51">
        <f t="shared" si="9"/>
        <v>26</v>
      </c>
      <c r="H32" s="62">
        <f t="shared" si="9"/>
        <v>1017.2650000000001</v>
      </c>
      <c r="I32" s="56">
        <f t="shared" si="9"/>
        <v>26</v>
      </c>
      <c r="J32" s="57">
        <f t="shared" si="9"/>
        <v>583.03600000000006</v>
      </c>
      <c r="K32" s="56">
        <f>SUM(K27:K31)</f>
        <v>29</v>
      </c>
      <c r="L32" s="57">
        <f>SUM(L27:L31)</f>
        <v>5.952</v>
      </c>
      <c r="M32" s="56">
        <f t="shared" si="9"/>
        <v>81</v>
      </c>
      <c r="N32" s="57">
        <f t="shared" si="9"/>
        <v>1606.2530000000002</v>
      </c>
    </row>
    <row r="33" spans="1:14" ht="12.75" x14ac:dyDescent="0.2">
      <c r="A33" s="105"/>
      <c r="B33" s="20"/>
      <c r="C33" s="54"/>
      <c r="D33" s="55"/>
      <c r="E33" s="54"/>
      <c r="F33" s="55"/>
      <c r="G33" s="50"/>
      <c r="H33" s="61"/>
      <c r="I33" s="54"/>
      <c r="J33" s="55"/>
      <c r="K33" s="50"/>
      <c r="L33" s="61"/>
      <c r="M33" s="54"/>
      <c r="N33" s="55"/>
    </row>
    <row r="34" spans="1:14" ht="12.75" x14ac:dyDescent="0.2">
      <c r="A34" s="145" t="s">
        <v>27</v>
      </c>
      <c r="B34" s="20"/>
      <c r="C34" s="54"/>
      <c r="D34" s="55"/>
      <c r="E34" s="54"/>
      <c r="F34" s="55"/>
      <c r="G34" s="50"/>
      <c r="H34" s="61"/>
      <c r="I34" s="54"/>
      <c r="J34" s="55"/>
      <c r="K34" s="50"/>
      <c r="L34" s="61"/>
      <c r="M34" s="54"/>
      <c r="N34" s="55"/>
    </row>
    <row r="35" spans="1:14" ht="12.75" x14ac:dyDescent="0.2">
      <c r="A35" s="106" t="s">
        <v>28</v>
      </c>
      <c r="B35" s="20"/>
      <c r="C35" s="54"/>
      <c r="D35" s="55"/>
      <c r="E35" s="54"/>
      <c r="F35" s="55"/>
      <c r="G35" s="50"/>
      <c r="H35" s="61"/>
      <c r="I35" s="54"/>
      <c r="J35" s="55"/>
      <c r="K35" s="50"/>
      <c r="L35" s="61"/>
      <c r="M35" s="54"/>
      <c r="N35" s="55"/>
    </row>
    <row r="36" spans="1:14" ht="12.75" x14ac:dyDescent="0.2">
      <c r="A36" s="108" t="s">
        <v>121</v>
      </c>
      <c r="B36" s="20">
        <v>499</v>
      </c>
      <c r="C36" s="54" t="s">
        <v>138</v>
      </c>
      <c r="D36" s="55" t="s">
        <v>138</v>
      </c>
      <c r="E36" s="54" t="s">
        <v>138</v>
      </c>
      <c r="F36" s="55" t="s">
        <v>138</v>
      </c>
      <c r="G36" s="54" t="s">
        <v>138</v>
      </c>
      <c r="H36" s="55" t="s">
        <v>138</v>
      </c>
      <c r="I36" s="54">
        <v>2</v>
      </c>
      <c r="J36" s="55">
        <v>0.432</v>
      </c>
      <c r="K36" s="50">
        <v>9</v>
      </c>
      <c r="L36" s="61">
        <v>1.7270000000000001</v>
      </c>
      <c r="M36" s="54">
        <f>SUM(C36,E36,G36,I36,K36)</f>
        <v>11</v>
      </c>
      <c r="N36" s="55">
        <f>SUM(D36,F36,H36,J36,L36)</f>
        <v>2.1590000000000003</v>
      </c>
    </row>
    <row r="37" spans="1:14" ht="12.75" x14ac:dyDescent="0.2">
      <c r="A37" s="108" t="s">
        <v>122</v>
      </c>
      <c r="B37" s="20">
        <v>1499</v>
      </c>
      <c r="C37" s="54" t="s">
        <v>138</v>
      </c>
      <c r="D37" s="55" t="s">
        <v>138</v>
      </c>
      <c r="E37" s="54">
        <v>1</v>
      </c>
      <c r="F37" s="55">
        <v>1.151</v>
      </c>
      <c r="G37" s="54" t="s">
        <v>138</v>
      </c>
      <c r="H37" s="55" t="s">
        <v>138</v>
      </c>
      <c r="I37" s="54" t="s">
        <v>138</v>
      </c>
      <c r="J37" s="55" t="s">
        <v>138</v>
      </c>
      <c r="K37" s="50">
        <v>1</v>
      </c>
      <c r="L37" s="61">
        <v>0.52600000000000002</v>
      </c>
      <c r="M37" s="54">
        <f>SUM(C37,E37,G37,I37,K37)</f>
        <v>2</v>
      </c>
      <c r="N37" s="55">
        <f>SUM(D37,F37,H37,J37,L37)</f>
        <v>1.677</v>
      </c>
    </row>
    <row r="38" spans="1:14" ht="12.75" x14ac:dyDescent="0.2">
      <c r="A38" s="108" t="s">
        <v>123</v>
      </c>
      <c r="B38" s="20">
        <v>4999</v>
      </c>
      <c r="C38" s="54" t="s">
        <v>138</v>
      </c>
      <c r="D38" s="55" t="s">
        <v>138</v>
      </c>
      <c r="E38" s="54" t="s">
        <v>138</v>
      </c>
      <c r="F38" s="55" t="s">
        <v>138</v>
      </c>
      <c r="G38" s="54" t="s">
        <v>138</v>
      </c>
      <c r="H38" s="55" t="s">
        <v>138</v>
      </c>
      <c r="I38" s="54" t="s">
        <v>138</v>
      </c>
      <c r="J38" s="55" t="s">
        <v>138</v>
      </c>
      <c r="K38" s="54" t="s">
        <v>138</v>
      </c>
      <c r="L38" s="55" t="s">
        <v>138</v>
      </c>
      <c r="M38" s="54" t="s">
        <v>138</v>
      </c>
      <c r="N38" s="55" t="s">
        <v>138</v>
      </c>
    </row>
    <row r="39" spans="1:14" ht="12.75" x14ac:dyDescent="0.2">
      <c r="A39" s="108" t="s">
        <v>124</v>
      </c>
      <c r="B39" s="20">
        <v>39999</v>
      </c>
      <c r="C39" s="54" t="s">
        <v>138</v>
      </c>
      <c r="D39" s="55" t="s">
        <v>138</v>
      </c>
      <c r="E39" s="54" t="s">
        <v>138</v>
      </c>
      <c r="F39" s="55" t="s">
        <v>138</v>
      </c>
      <c r="G39" s="54">
        <v>3</v>
      </c>
      <c r="H39" s="55">
        <v>86.164000000000001</v>
      </c>
      <c r="I39" s="54">
        <v>17</v>
      </c>
      <c r="J39" s="55">
        <v>376.12599999999998</v>
      </c>
      <c r="K39" s="54" t="s">
        <v>138</v>
      </c>
      <c r="L39" s="55" t="s">
        <v>138</v>
      </c>
      <c r="M39" s="54">
        <f t="shared" ref="M39:M40" si="10">SUM(C39,E39,G39,I39,K39)</f>
        <v>20</v>
      </c>
      <c r="N39" s="55">
        <f t="shared" ref="N39:N40" si="11">SUM(D39,F39,H39,J39,L39)</f>
        <v>462.28999999999996</v>
      </c>
    </row>
    <row r="40" spans="1:14" ht="12.75" x14ac:dyDescent="0.2">
      <c r="A40" s="108" t="s">
        <v>125</v>
      </c>
      <c r="B40" s="20"/>
      <c r="C40" s="54" t="s">
        <v>138</v>
      </c>
      <c r="D40" s="55" t="s">
        <v>138</v>
      </c>
      <c r="E40" s="54" t="s">
        <v>138</v>
      </c>
      <c r="F40" s="55" t="s">
        <v>138</v>
      </c>
      <c r="G40" s="54">
        <v>3</v>
      </c>
      <c r="H40" s="55">
        <v>152.79599999999999</v>
      </c>
      <c r="I40" s="54">
        <v>4</v>
      </c>
      <c r="J40" s="55">
        <v>199.31700000000001</v>
      </c>
      <c r="K40" s="54" t="s">
        <v>138</v>
      </c>
      <c r="L40" s="55" t="s">
        <v>138</v>
      </c>
      <c r="M40" s="54">
        <f t="shared" si="10"/>
        <v>7</v>
      </c>
      <c r="N40" s="55">
        <f t="shared" si="11"/>
        <v>352.113</v>
      </c>
    </row>
    <row r="41" spans="1:14" ht="12.75" x14ac:dyDescent="0.2">
      <c r="A41" s="145" t="s">
        <v>177</v>
      </c>
      <c r="B41" s="20"/>
      <c r="C41" s="56" t="s">
        <v>138</v>
      </c>
      <c r="D41" s="57" t="s">
        <v>138</v>
      </c>
      <c r="E41" s="56">
        <f t="shared" ref="E41:N41" si="12">SUM(E36:E40)</f>
        <v>1</v>
      </c>
      <c r="F41" s="57">
        <f t="shared" si="12"/>
        <v>1.151</v>
      </c>
      <c r="G41" s="51">
        <f t="shared" si="12"/>
        <v>6</v>
      </c>
      <c r="H41" s="62">
        <f t="shared" si="12"/>
        <v>238.95999999999998</v>
      </c>
      <c r="I41" s="56">
        <f t="shared" si="12"/>
        <v>23</v>
      </c>
      <c r="J41" s="57">
        <f t="shared" si="12"/>
        <v>575.875</v>
      </c>
      <c r="K41" s="51">
        <f t="shared" si="12"/>
        <v>10</v>
      </c>
      <c r="L41" s="62">
        <f t="shared" si="12"/>
        <v>2.2530000000000001</v>
      </c>
      <c r="M41" s="56">
        <f t="shared" si="12"/>
        <v>40</v>
      </c>
      <c r="N41" s="57">
        <f t="shared" si="12"/>
        <v>818.23900000000003</v>
      </c>
    </row>
    <row r="42" spans="1:14" ht="12.75" x14ac:dyDescent="0.2">
      <c r="A42" s="105"/>
      <c r="B42" s="20"/>
      <c r="C42" s="54"/>
      <c r="D42" s="55"/>
      <c r="E42" s="54"/>
      <c r="F42" s="55"/>
      <c r="G42" s="50"/>
      <c r="H42" s="61"/>
      <c r="I42" s="54"/>
      <c r="J42" s="55"/>
      <c r="K42" s="50"/>
      <c r="L42" s="61"/>
      <c r="M42" s="54"/>
      <c r="N42" s="55"/>
    </row>
    <row r="43" spans="1:14" ht="12.75" x14ac:dyDescent="0.2">
      <c r="A43" s="145" t="s">
        <v>11</v>
      </c>
      <c r="B43" s="20"/>
      <c r="C43" s="54"/>
      <c r="D43" s="55"/>
      <c r="E43" s="54"/>
      <c r="F43" s="55"/>
      <c r="G43" s="50"/>
      <c r="H43" s="61"/>
      <c r="I43" s="54"/>
      <c r="J43" s="55"/>
      <c r="K43" s="50"/>
      <c r="L43" s="61"/>
      <c r="M43" s="54"/>
      <c r="N43" s="55"/>
    </row>
    <row r="44" spans="1:14" ht="12.75" x14ac:dyDescent="0.2">
      <c r="A44" s="106" t="s">
        <v>18</v>
      </c>
      <c r="B44" s="20"/>
      <c r="C44" s="54"/>
      <c r="D44" s="55"/>
      <c r="E44" s="54"/>
      <c r="F44" s="55"/>
      <c r="G44" s="50"/>
      <c r="H44" s="61"/>
      <c r="I44" s="54"/>
      <c r="J44" s="55"/>
      <c r="K44" s="50"/>
      <c r="L44" s="61"/>
      <c r="M44" s="54"/>
      <c r="N44" s="55"/>
    </row>
    <row r="45" spans="1:14" ht="12.75" x14ac:dyDescent="0.2">
      <c r="A45" s="108" t="s">
        <v>121</v>
      </c>
      <c r="B45" s="20">
        <v>499</v>
      </c>
      <c r="C45" s="54" t="s">
        <v>138</v>
      </c>
      <c r="D45" s="55" t="s">
        <v>138</v>
      </c>
      <c r="E45" s="50">
        <v>5</v>
      </c>
      <c r="F45" s="55">
        <v>1.012</v>
      </c>
      <c r="G45" s="50">
        <v>9</v>
      </c>
      <c r="H45" s="61">
        <v>1.964</v>
      </c>
      <c r="I45" s="54">
        <v>49</v>
      </c>
      <c r="J45" s="55">
        <v>10.601000000000001</v>
      </c>
      <c r="K45" s="50">
        <v>77</v>
      </c>
      <c r="L45" s="61">
        <v>15.166</v>
      </c>
      <c r="M45" s="54">
        <f>SUM(C45,E45,G45,I45,K45)</f>
        <v>140</v>
      </c>
      <c r="N45" s="55">
        <f>SUM(D45,F45,H45,J45,L45)</f>
        <v>28.743000000000002</v>
      </c>
    </row>
    <row r="46" spans="1:14" ht="12.75" x14ac:dyDescent="0.2">
      <c r="A46" s="108" t="s">
        <v>122</v>
      </c>
      <c r="B46" s="20">
        <v>1499</v>
      </c>
      <c r="C46" s="54" t="s">
        <v>138</v>
      </c>
      <c r="D46" s="55" t="s">
        <v>138</v>
      </c>
      <c r="E46" s="54" t="s">
        <v>138</v>
      </c>
      <c r="F46" s="55" t="s">
        <v>138</v>
      </c>
      <c r="G46" s="50">
        <v>4</v>
      </c>
      <c r="H46" s="61">
        <v>2.8460000000000001</v>
      </c>
      <c r="I46" s="54">
        <v>1</v>
      </c>
      <c r="J46" s="55">
        <v>0.78200000000000003</v>
      </c>
      <c r="K46" s="50">
        <v>4</v>
      </c>
      <c r="L46" s="61">
        <v>3.3610000000000002</v>
      </c>
      <c r="M46" s="54">
        <f>SUM(C46,E46,G46,I46,K46)</f>
        <v>9</v>
      </c>
      <c r="N46" s="55">
        <f>SUM(D46,F46,H46,J46,L46)</f>
        <v>6.9890000000000008</v>
      </c>
    </row>
    <row r="47" spans="1:14" ht="12.75" x14ac:dyDescent="0.2">
      <c r="A47" s="108" t="s">
        <v>123</v>
      </c>
      <c r="B47" s="20">
        <v>4999</v>
      </c>
      <c r="C47" s="54" t="s">
        <v>138</v>
      </c>
      <c r="D47" s="55" t="s">
        <v>138</v>
      </c>
      <c r="E47" s="54" t="s">
        <v>138</v>
      </c>
      <c r="F47" s="55" t="s">
        <v>138</v>
      </c>
      <c r="G47" s="54" t="s">
        <v>138</v>
      </c>
      <c r="H47" s="55" t="s">
        <v>138</v>
      </c>
      <c r="I47" s="54" t="s">
        <v>138</v>
      </c>
      <c r="J47" s="55" t="s">
        <v>138</v>
      </c>
      <c r="K47" s="50">
        <v>1</v>
      </c>
      <c r="L47" s="61">
        <v>3.5640000000000001</v>
      </c>
      <c r="M47" s="54">
        <f>SUM(C47,E47,G47,I47,K47)</f>
        <v>1</v>
      </c>
      <c r="N47" s="55">
        <f t="shared" ref="N47:N48" si="13">SUM(D47,F47,H47,J47,L47)</f>
        <v>3.5640000000000001</v>
      </c>
    </row>
    <row r="48" spans="1:14" ht="12.75" x14ac:dyDescent="0.2">
      <c r="A48" s="108" t="s">
        <v>124</v>
      </c>
      <c r="B48" s="20">
        <v>39999</v>
      </c>
      <c r="C48" s="54" t="s">
        <v>138</v>
      </c>
      <c r="D48" s="55" t="s">
        <v>138</v>
      </c>
      <c r="E48" s="54" t="s">
        <v>138</v>
      </c>
      <c r="F48" s="55" t="s">
        <v>138</v>
      </c>
      <c r="G48" s="50">
        <v>2</v>
      </c>
      <c r="H48" s="61">
        <v>41.478000000000002</v>
      </c>
      <c r="I48" s="54" t="s">
        <v>138</v>
      </c>
      <c r="J48" s="55" t="s">
        <v>138</v>
      </c>
      <c r="K48" s="54" t="s">
        <v>138</v>
      </c>
      <c r="L48" s="55" t="s">
        <v>138</v>
      </c>
      <c r="M48" s="54">
        <f t="shared" ref="M48" si="14">SUM(C48,E48,G48,I48,K48)</f>
        <v>2</v>
      </c>
      <c r="N48" s="55">
        <f t="shared" si="13"/>
        <v>41.478000000000002</v>
      </c>
    </row>
    <row r="49" spans="1:14" ht="12.75" x14ac:dyDescent="0.2">
      <c r="A49" s="108" t="s">
        <v>125</v>
      </c>
      <c r="B49" s="20"/>
      <c r="C49" s="54" t="s">
        <v>138</v>
      </c>
      <c r="D49" s="55" t="s">
        <v>138</v>
      </c>
      <c r="E49" s="54" t="s">
        <v>138</v>
      </c>
      <c r="F49" s="55" t="s">
        <v>138</v>
      </c>
      <c r="G49" s="54" t="s">
        <v>138</v>
      </c>
      <c r="H49" s="55" t="s">
        <v>138</v>
      </c>
      <c r="I49" s="54" t="s">
        <v>138</v>
      </c>
      <c r="J49" s="55" t="s">
        <v>138</v>
      </c>
      <c r="K49" s="54" t="s">
        <v>138</v>
      </c>
      <c r="L49" s="55" t="s">
        <v>138</v>
      </c>
      <c r="M49" s="54" t="s">
        <v>138</v>
      </c>
      <c r="N49" s="55" t="s">
        <v>138</v>
      </c>
    </row>
    <row r="50" spans="1:14" ht="12.75" x14ac:dyDescent="0.2">
      <c r="A50" s="145" t="s">
        <v>177</v>
      </c>
      <c r="B50" s="20"/>
      <c r="C50" s="56">
        <f>SUM(C45:C49)</f>
        <v>0</v>
      </c>
      <c r="D50" s="57">
        <f>SUM(D45:D49)</f>
        <v>0</v>
      </c>
      <c r="E50" s="56">
        <f t="shared" ref="E50:N50" si="15">SUM(E45:E49)</f>
        <v>5</v>
      </c>
      <c r="F50" s="57">
        <f t="shared" si="15"/>
        <v>1.012</v>
      </c>
      <c r="G50" s="51">
        <f t="shared" si="15"/>
        <v>15</v>
      </c>
      <c r="H50" s="62">
        <f t="shared" si="15"/>
        <v>46.288000000000004</v>
      </c>
      <c r="I50" s="56">
        <f t="shared" si="15"/>
        <v>50</v>
      </c>
      <c r="J50" s="57">
        <f t="shared" si="15"/>
        <v>11.383000000000001</v>
      </c>
      <c r="K50" s="51">
        <f t="shared" si="15"/>
        <v>82</v>
      </c>
      <c r="L50" s="62">
        <f t="shared" si="15"/>
        <v>22.091000000000001</v>
      </c>
      <c r="M50" s="56">
        <f t="shared" si="15"/>
        <v>152</v>
      </c>
      <c r="N50" s="57">
        <f t="shared" si="15"/>
        <v>80.774000000000001</v>
      </c>
    </row>
    <row r="51" spans="1:14" ht="12.75" x14ac:dyDescent="0.2">
      <c r="A51" s="105"/>
      <c r="B51" s="20"/>
      <c r="C51" s="54"/>
      <c r="D51" s="55"/>
      <c r="E51" s="54"/>
      <c r="F51" s="55"/>
      <c r="G51" s="50"/>
      <c r="H51" s="61"/>
      <c r="I51" s="54"/>
      <c r="J51" s="55"/>
      <c r="K51" s="50"/>
      <c r="L51" s="61"/>
      <c r="M51" s="54"/>
      <c r="N51" s="55"/>
    </row>
    <row r="52" spans="1:14" ht="12.75" x14ac:dyDescent="0.2">
      <c r="A52" s="145" t="s">
        <v>13</v>
      </c>
      <c r="B52" s="20"/>
      <c r="C52" s="54"/>
      <c r="D52" s="55"/>
      <c r="E52" s="54"/>
      <c r="F52" s="55"/>
      <c r="G52" s="50"/>
      <c r="H52" s="61"/>
      <c r="I52" s="54"/>
      <c r="J52" s="55"/>
      <c r="K52" s="50"/>
      <c r="L52" s="61"/>
      <c r="M52" s="54"/>
      <c r="N52" s="55"/>
    </row>
    <row r="53" spans="1:14" ht="12.75" x14ac:dyDescent="0.2">
      <c r="A53" s="106" t="s">
        <v>29</v>
      </c>
      <c r="B53" s="20"/>
      <c r="C53" s="54"/>
      <c r="D53" s="55"/>
      <c r="E53" s="54"/>
      <c r="F53" s="55"/>
      <c r="G53" s="50"/>
      <c r="H53" s="61"/>
      <c r="I53" s="54"/>
      <c r="J53" s="55"/>
      <c r="K53" s="50"/>
      <c r="L53" s="61"/>
      <c r="M53" s="54"/>
      <c r="N53" s="55"/>
    </row>
    <row r="54" spans="1:14" ht="12.75" x14ac:dyDescent="0.2">
      <c r="A54" s="108" t="s">
        <v>121</v>
      </c>
      <c r="B54" s="20">
        <v>499</v>
      </c>
      <c r="C54" s="54">
        <f t="shared" ref="C54:J54" si="16">SUM(C9,C27,C18,C36,C45)</f>
        <v>0</v>
      </c>
      <c r="D54" s="55">
        <f t="shared" si="16"/>
        <v>0</v>
      </c>
      <c r="E54" s="54">
        <f t="shared" si="16"/>
        <v>5</v>
      </c>
      <c r="F54" s="55">
        <f t="shared" si="16"/>
        <v>1.012</v>
      </c>
      <c r="G54" s="54">
        <f t="shared" si="16"/>
        <v>11</v>
      </c>
      <c r="H54" s="55">
        <f t="shared" si="16"/>
        <v>2.431</v>
      </c>
      <c r="I54" s="54">
        <f>SUM(I9,I27,I18,I36,I45)</f>
        <v>53</v>
      </c>
      <c r="J54" s="55">
        <f t="shared" si="16"/>
        <v>11.981000000000002</v>
      </c>
      <c r="K54" s="54">
        <f>SUM(K9,K27,K18,K36,K45)</f>
        <v>119</v>
      </c>
      <c r="L54" s="55">
        <f>SUM(L9,L27,L18,L36,L45)</f>
        <v>22.568999999999999</v>
      </c>
      <c r="M54" s="54">
        <f>SUM(C54,E54,G54,I54,K54)</f>
        <v>188</v>
      </c>
      <c r="N54" s="55">
        <f>SUM(D54,F54,H54,J54,L54)</f>
        <v>37.993000000000002</v>
      </c>
    </row>
    <row r="55" spans="1:14" ht="12.75" x14ac:dyDescent="0.2">
      <c r="A55" s="108" t="s">
        <v>122</v>
      </c>
      <c r="B55" s="20">
        <v>1499</v>
      </c>
      <c r="C55" s="54" t="s">
        <v>138</v>
      </c>
      <c r="D55" s="55" t="s">
        <v>138</v>
      </c>
      <c r="E55" s="54">
        <f t="shared" ref="E55:L58" si="17">SUM(E10,E28,E19,E37,E46)</f>
        <v>2</v>
      </c>
      <c r="F55" s="55">
        <f t="shared" si="17"/>
        <v>1.7770000000000001</v>
      </c>
      <c r="G55" s="54">
        <f t="shared" si="17"/>
        <v>5</v>
      </c>
      <c r="H55" s="55">
        <f t="shared" si="17"/>
        <v>3.7110000000000003</v>
      </c>
      <c r="I55" s="54">
        <f t="shared" si="17"/>
        <v>3</v>
      </c>
      <c r="J55" s="55">
        <f t="shared" si="17"/>
        <v>2.5300000000000002</v>
      </c>
      <c r="K55" s="54">
        <f t="shared" si="17"/>
        <v>8</v>
      </c>
      <c r="L55" s="55">
        <f t="shared" si="17"/>
        <v>7.516</v>
      </c>
      <c r="M55" s="54">
        <f>SUM(C55,E55,G55,I55,K55)</f>
        <v>18</v>
      </c>
      <c r="N55" s="55">
        <f t="shared" ref="N55:N57" si="18">SUM(D55,F55,H55,J55,L55)</f>
        <v>15.534000000000001</v>
      </c>
    </row>
    <row r="56" spans="1:14" ht="12.75" x14ac:dyDescent="0.2">
      <c r="A56" s="108" t="s">
        <v>123</v>
      </c>
      <c r="B56" s="20">
        <v>4999</v>
      </c>
      <c r="C56" s="54" t="s">
        <v>138</v>
      </c>
      <c r="D56" s="55" t="s">
        <v>138</v>
      </c>
      <c r="E56" s="54" t="s">
        <v>138</v>
      </c>
      <c r="F56" s="55" t="s">
        <v>138</v>
      </c>
      <c r="G56" s="54">
        <f t="shared" si="17"/>
        <v>6</v>
      </c>
      <c r="H56" s="55">
        <f t="shared" si="17"/>
        <v>17.689999999999998</v>
      </c>
      <c r="I56" s="54">
        <f t="shared" si="17"/>
        <v>11</v>
      </c>
      <c r="J56" s="55">
        <f t="shared" si="17"/>
        <v>31.568999999999999</v>
      </c>
      <c r="K56" s="54">
        <f t="shared" si="17"/>
        <v>3</v>
      </c>
      <c r="L56" s="55">
        <f t="shared" si="17"/>
        <v>9.8330000000000002</v>
      </c>
      <c r="M56" s="54">
        <f>SUM(C56,E56,G56,I56,K56)</f>
        <v>20</v>
      </c>
      <c r="N56" s="55">
        <f t="shared" si="18"/>
        <v>59.091999999999999</v>
      </c>
    </row>
    <row r="57" spans="1:14" ht="12.75" x14ac:dyDescent="0.2">
      <c r="A57" s="108" t="s">
        <v>124</v>
      </c>
      <c r="B57" s="20">
        <v>39999</v>
      </c>
      <c r="C57" s="54" t="s">
        <v>138</v>
      </c>
      <c r="D57" s="55" t="s">
        <v>138</v>
      </c>
      <c r="E57" s="54" t="s">
        <v>138</v>
      </c>
      <c r="F57" s="55" t="s">
        <v>138</v>
      </c>
      <c r="G57" s="54">
        <f t="shared" si="17"/>
        <v>29</v>
      </c>
      <c r="H57" s="55">
        <f t="shared" si="17"/>
        <v>543.25199999999995</v>
      </c>
      <c r="I57" s="54">
        <f t="shared" si="17"/>
        <v>29</v>
      </c>
      <c r="J57" s="55">
        <f t="shared" si="17"/>
        <v>547.89400000000001</v>
      </c>
      <c r="K57" s="54" t="s">
        <v>138</v>
      </c>
      <c r="L57" s="55" t="s">
        <v>138</v>
      </c>
      <c r="M57" s="54">
        <f t="shared" ref="M57:M58" si="19">SUM(C57,E57,G57,I57,K57)</f>
        <v>58</v>
      </c>
      <c r="N57" s="55">
        <f t="shared" si="18"/>
        <v>1091.146</v>
      </c>
    </row>
    <row r="58" spans="1:14" ht="12.75" x14ac:dyDescent="0.2">
      <c r="A58" s="108" t="s">
        <v>125</v>
      </c>
      <c r="B58" s="14"/>
      <c r="C58" s="54" t="s">
        <v>138</v>
      </c>
      <c r="D58" s="55" t="s">
        <v>138</v>
      </c>
      <c r="E58" s="54">
        <f t="shared" si="17"/>
        <v>0</v>
      </c>
      <c r="F58" s="55">
        <f t="shared" si="17"/>
        <v>0</v>
      </c>
      <c r="G58" s="54">
        <f t="shared" si="17"/>
        <v>15</v>
      </c>
      <c r="H58" s="55">
        <f t="shared" si="17"/>
        <v>931.5630000000001</v>
      </c>
      <c r="I58" s="54">
        <f t="shared" si="17"/>
        <v>11</v>
      </c>
      <c r="J58" s="55">
        <f t="shared" si="17"/>
        <v>608.77600000000007</v>
      </c>
      <c r="K58" s="54" t="s">
        <v>138</v>
      </c>
      <c r="L58" s="55" t="s">
        <v>138</v>
      </c>
      <c r="M58" s="54">
        <f t="shared" si="19"/>
        <v>26</v>
      </c>
      <c r="N58" s="55">
        <f>SUM(D58,F58,H58,J58,L58)</f>
        <v>1540.3390000000002</v>
      </c>
    </row>
    <row r="59" spans="1:14" ht="12.75" x14ac:dyDescent="0.2">
      <c r="A59" s="109" t="s">
        <v>177</v>
      </c>
      <c r="B59" s="21"/>
      <c r="C59" s="58">
        <f>SUM(C54:C58)</f>
        <v>0</v>
      </c>
      <c r="D59" s="59">
        <f t="shared" ref="D59:N59" si="20">SUM(D54:D58)</f>
        <v>0</v>
      </c>
      <c r="E59" s="58">
        <f>SUM(E54:E58)</f>
        <v>7</v>
      </c>
      <c r="F59" s="59">
        <f t="shared" si="20"/>
        <v>2.7890000000000001</v>
      </c>
      <c r="G59" s="58">
        <f t="shared" si="20"/>
        <v>66</v>
      </c>
      <c r="H59" s="59">
        <f t="shared" si="20"/>
        <v>1498.6469999999999</v>
      </c>
      <c r="I59" s="58">
        <f>SUM(I54:I58)</f>
        <v>107</v>
      </c>
      <c r="J59" s="59">
        <f t="shared" si="20"/>
        <v>1202.75</v>
      </c>
      <c r="K59" s="58">
        <f t="shared" si="20"/>
        <v>130</v>
      </c>
      <c r="L59" s="59">
        <f t="shared" si="20"/>
        <v>39.917999999999999</v>
      </c>
      <c r="M59" s="58">
        <f t="shared" si="20"/>
        <v>310</v>
      </c>
      <c r="N59" s="59">
        <f t="shared" si="20"/>
        <v>2744.1040000000003</v>
      </c>
    </row>
    <row r="65" spans="14:14" x14ac:dyDescent="0.2">
      <c r="N65" s="388"/>
    </row>
  </sheetData>
  <mergeCells count="7">
    <mergeCell ref="A1:N2"/>
    <mergeCell ref="M4:N4"/>
    <mergeCell ref="C4:D4"/>
    <mergeCell ref="E4:F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249977111117893"/>
    <pageSetUpPr fitToPage="1"/>
  </sheetPr>
  <dimension ref="A1:O56"/>
  <sheetViews>
    <sheetView zoomScaleNormal="100" workbookViewId="0">
      <selection sqref="A1:J2"/>
    </sheetView>
  </sheetViews>
  <sheetFormatPr defaultColWidth="9.33203125" defaultRowHeight="11.25" x14ac:dyDescent="0.2"/>
  <cols>
    <col min="1" max="1" width="29.83203125" style="1" customWidth="1"/>
    <col min="2" max="2" width="9.33203125" style="1" customWidth="1"/>
    <col min="3" max="9" width="11.5" style="1" customWidth="1"/>
    <col min="10" max="10" width="13" style="1" customWidth="1"/>
    <col min="11" max="13" width="11.5" style="1" customWidth="1"/>
    <col min="14" max="14" width="12.83203125" style="1" customWidth="1"/>
    <col min="15" max="16384" width="9.33203125" style="1"/>
  </cols>
  <sheetData>
    <row r="1" spans="1:14" ht="22.5" customHeight="1" x14ac:dyDescent="0.2">
      <c r="A1" s="704" t="s">
        <v>409</v>
      </c>
      <c r="B1" s="709"/>
      <c r="C1" s="709"/>
      <c r="D1" s="709"/>
      <c r="E1" s="709"/>
      <c r="F1" s="709"/>
      <c r="G1" s="709"/>
      <c r="H1" s="709"/>
      <c r="I1" s="709"/>
      <c r="J1" s="709"/>
    </row>
    <row r="2" spans="1:14" ht="18" customHeight="1" x14ac:dyDescent="0.2">
      <c r="A2" s="709"/>
      <c r="B2" s="709"/>
      <c r="C2" s="709"/>
      <c r="D2" s="709"/>
      <c r="E2" s="709"/>
      <c r="F2" s="709"/>
      <c r="G2" s="709"/>
      <c r="H2" s="709"/>
      <c r="I2" s="709"/>
      <c r="J2" s="709"/>
    </row>
    <row r="3" spans="1:14" ht="17.25" customHeight="1" x14ac:dyDescent="0.2">
      <c r="A3" s="367" t="s">
        <v>381</v>
      </c>
    </row>
    <row r="4" spans="1:14" s="140" customFormat="1" ht="15.75" customHeight="1" x14ac:dyDescent="0.2">
      <c r="A4" s="149" t="s">
        <v>151</v>
      </c>
      <c r="B4" s="148"/>
      <c r="C4" s="706" t="s">
        <v>19</v>
      </c>
      <c r="D4" s="707"/>
      <c r="E4" s="708" t="s">
        <v>117</v>
      </c>
      <c r="F4" s="708"/>
      <c r="G4" s="706" t="s">
        <v>118</v>
      </c>
      <c r="H4" s="707"/>
      <c r="I4" s="708" t="s">
        <v>119</v>
      </c>
      <c r="J4" s="708"/>
      <c r="K4" s="706" t="s">
        <v>120</v>
      </c>
      <c r="L4" s="707"/>
      <c r="M4" s="706" t="s">
        <v>20</v>
      </c>
      <c r="N4" s="707"/>
    </row>
    <row r="5" spans="1:14" s="140" customFormat="1" ht="15" customHeight="1" x14ac:dyDescent="0.2">
      <c r="A5" s="129" t="s">
        <v>152</v>
      </c>
      <c r="B5" s="24"/>
      <c r="C5" s="83" t="s">
        <v>3</v>
      </c>
      <c r="D5" s="147" t="s">
        <v>110</v>
      </c>
      <c r="E5" s="25" t="s">
        <v>3</v>
      </c>
      <c r="F5" s="25" t="s">
        <v>110</v>
      </c>
      <c r="G5" s="83" t="s">
        <v>3</v>
      </c>
      <c r="H5" s="147" t="s">
        <v>110</v>
      </c>
      <c r="I5" s="25" t="s">
        <v>3</v>
      </c>
      <c r="J5" s="25" t="s">
        <v>110</v>
      </c>
      <c r="K5" s="83" t="s">
        <v>3</v>
      </c>
      <c r="L5" s="147" t="s">
        <v>110</v>
      </c>
      <c r="M5" s="83" t="s">
        <v>3</v>
      </c>
      <c r="N5" s="147" t="s">
        <v>110</v>
      </c>
    </row>
    <row r="6" spans="1:14" ht="45.75" customHeight="1" x14ac:dyDescent="0.2">
      <c r="A6" s="107"/>
      <c r="B6" s="16"/>
      <c r="C6" s="67" t="s">
        <v>4</v>
      </c>
      <c r="D6" s="88" t="s">
        <v>145</v>
      </c>
      <c r="E6" s="27" t="s">
        <v>4</v>
      </c>
      <c r="F6" s="88" t="s">
        <v>145</v>
      </c>
      <c r="G6" s="67" t="s">
        <v>4</v>
      </c>
      <c r="H6" s="88" t="s">
        <v>145</v>
      </c>
      <c r="I6" s="67" t="s">
        <v>4</v>
      </c>
      <c r="J6" s="88" t="s">
        <v>145</v>
      </c>
      <c r="K6" s="67" t="s">
        <v>4</v>
      </c>
      <c r="L6" s="88" t="s">
        <v>145</v>
      </c>
      <c r="M6" s="67" t="s">
        <v>4</v>
      </c>
      <c r="N6" s="88" t="s">
        <v>145</v>
      </c>
    </row>
    <row r="7" spans="1:14" ht="12.75" x14ac:dyDescent="0.2">
      <c r="A7" s="130" t="s">
        <v>30</v>
      </c>
      <c r="B7" s="13"/>
      <c r="C7" s="68"/>
      <c r="D7" s="69"/>
      <c r="E7" s="63"/>
      <c r="F7" s="28"/>
      <c r="G7" s="68"/>
      <c r="H7" s="69"/>
      <c r="I7" s="63"/>
      <c r="J7" s="28"/>
      <c r="K7" s="68"/>
      <c r="L7" s="69"/>
      <c r="M7" s="68"/>
      <c r="N7" s="69"/>
    </row>
    <row r="8" spans="1:14" ht="12.75" x14ac:dyDescent="0.2">
      <c r="A8" s="106" t="s">
        <v>31</v>
      </c>
      <c r="B8" s="14"/>
      <c r="C8" s="70"/>
      <c r="D8" s="71"/>
      <c r="E8" s="64"/>
      <c r="F8" s="29"/>
      <c r="G8" s="70"/>
      <c r="H8" s="71"/>
      <c r="I8" s="64"/>
      <c r="J8" s="29"/>
      <c r="K8" s="70"/>
      <c r="L8" s="71"/>
      <c r="M8" s="70"/>
      <c r="N8" s="71"/>
    </row>
    <row r="9" spans="1:14" ht="12.75" x14ac:dyDescent="0.2">
      <c r="A9" s="108" t="s">
        <v>121</v>
      </c>
      <c r="B9" s="20">
        <v>499</v>
      </c>
      <c r="C9" s="54" t="s">
        <v>138</v>
      </c>
      <c r="D9" s="55" t="s">
        <v>138</v>
      </c>
      <c r="E9" s="54" t="s">
        <v>138</v>
      </c>
      <c r="F9" s="55" t="s">
        <v>138</v>
      </c>
      <c r="G9" s="54">
        <v>15</v>
      </c>
      <c r="H9" s="55">
        <v>2.7120000000000002</v>
      </c>
      <c r="I9" s="54">
        <v>13</v>
      </c>
      <c r="J9" s="55">
        <v>2.0110000000000001</v>
      </c>
      <c r="K9" s="50">
        <v>64</v>
      </c>
      <c r="L9" s="61">
        <v>13.012</v>
      </c>
      <c r="M9" s="54">
        <f>SUM(C9,E9,G9,I9,K9)</f>
        <v>92</v>
      </c>
      <c r="N9" s="55">
        <f>SUM(D9,F9,H9,J9,L9)</f>
        <v>17.734999999999999</v>
      </c>
    </row>
    <row r="10" spans="1:14" ht="12.75" x14ac:dyDescent="0.2">
      <c r="A10" s="108" t="s">
        <v>122</v>
      </c>
      <c r="B10" s="20">
        <v>1499</v>
      </c>
      <c r="C10" s="54" t="s">
        <v>138</v>
      </c>
      <c r="D10" s="55" t="s">
        <v>138</v>
      </c>
      <c r="E10" s="54" t="s">
        <v>138</v>
      </c>
      <c r="F10" s="55" t="s">
        <v>138</v>
      </c>
      <c r="G10" s="50">
        <v>1</v>
      </c>
      <c r="H10" s="61">
        <v>1.155</v>
      </c>
      <c r="I10" s="54">
        <v>5</v>
      </c>
      <c r="J10" s="55">
        <v>4.1769999999999996</v>
      </c>
      <c r="K10" s="54">
        <v>11</v>
      </c>
      <c r="L10" s="55">
        <v>9.8759999999999994</v>
      </c>
      <c r="M10" s="54">
        <f t="shared" ref="M10:M12" si="0">SUM(C10,E10,G10,I10,K10)</f>
        <v>17</v>
      </c>
      <c r="N10" s="55">
        <f>SUM(D10,F10,H10,J10,L10)</f>
        <v>15.207999999999998</v>
      </c>
    </row>
    <row r="11" spans="1:14" ht="12.75" x14ac:dyDescent="0.2">
      <c r="A11" s="108" t="s">
        <v>123</v>
      </c>
      <c r="B11" s="20">
        <v>4999</v>
      </c>
      <c r="C11" s="54" t="s">
        <v>138</v>
      </c>
      <c r="D11" s="55" t="s">
        <v>138</v>
      </c>
      <c r="E11" s="54" t="s">
        <v>138</v>
      </c>
      <c r="F11" s="55" t="s">
        <v>138</v>
      </c>
      <c r="G11" s="50">
        <v>1</v>
      </c>
      <c r="H11" s="61">
        <v>3.62</v>
      </c>
      <c r="I11" s="54">
        <v>9</v>
      </c>
      <c r="J11" s="55">
        <v>23.108000000000001</v>
      </c>
      <c r="K11" s="54">
        <v>5</v>
      </c>
      <c r="L11" s="55">
        <v>16.739999999999998</v>
      </c>
      <c r="M11" s="54">
        <f t="shared" si="0"/>
        <v>15</v>
      </c>
      <c r="N11" s="55">
        <f t="shared" ref="N11:N12" si="1">SUM(D11,F11,H11,J11,L11)</f>
        <v>43.468000000000004</v>
      </c>
    </row>
    <row r="12" spans="1:14" ht="12.75" x14ac:dyDescent="0.2">
      <c r="A12" s="108" t="s">
        <v>124</v>
      </c>
      <c r="B12" s="20">
        <v>39999</v>
      </c>
      <c r="C12" s="54" t="s">
        <v>138</v>
      </c>
      <c r="D12" s="55" t="s">
        <v>138</v>
      </c>
      <c r="E12" s="54" t="s">
        <v>138</v>
      </c>
      <c r="F12" s="55" t="s">
        <v>138</v>
      </c>
      <c r="G12" s="54" t="s">
        <v>138</v>
      </c>
      <c r="H12" s="55" t="s">
        <v>138</v>
      </c>
      <c r="I12" s="54">
        <v>1</v>
      </c>
      <c r="J12" s="55">
        <v>7.3140000000000001</v>
      </c>
      <c r="K12" s="54">
        <v>1</v>
      </c>
      <c r="L12" s="55">
        <v>6.93</v>
      </c>
      <c r="M12" s="54">
        <f t="shared" si="0"/>
        <v>2</v>
      </c>
      <c r="N12" s="55">
        <f t="shared" si="1"/>
        <v>14.244</v>
      </c>
    </row>
    <row r="13" spans="1:14" ht="12.75" x14ac:dyDescent="0.2">
      <c r="A13" s="108" t="s">
        <v>125</v>
      </c>
      <c r="B13" s="20"/>
      <c r="C13" s="54" t="s">
        <v>138</v>
      </c>
      <c r="D13" s="55" t="s">
        <v>138</v>
      </c>
      <c r="E13" s="54" t="s">
        <v>138</v>
      </c>
      <c r="F13" s="55" t="s">
        <v>138</v>
      </c>
      <c r="G13" s="54" t="s">
        <v>138</v>
      </c>
      <c r="H13" s="55" t="s">
        <v>138</v>
      </c>
      <c r="I13" s="54" t="s">
        <v>138</v>
      </c>
      <c r="J13" s="55" t="s">
        <v>138</v>
      </c>
      <c r="K13" s="54" t="s">
        <v>138</v>
      </c>
      <c r="L13" s="55" t="s">
        <v>138</v>
      </c>
      <c r="M13" s="54" t="s">
        <v>138</v>
      </c>
      <c r="N13" s="55" t="s">
        <v>138</v>
      </c>
    </row>
    <row r="14" spans="1:14" ht="12.75" x14ac:dyDescent="0.2">
      <c r="A14" s="145" t="s">
        <v>177</v>
      </c>
      <c r="B14" s="20"/>
      <c r="C14" s="56" t="s">
        <v>138</v>
      </c>
      <c r="D14" s="57" t="s">
        <v>138</v>
      </c>
      <c r="E14" s="56" t="s">
        <v>138</v>
      </c>
      <c r="F14" s="57" t="s">
        <v>138</v>
      </c>
      <c r="G14" s="51">
        <f t="shared" ref="G14:L14" si="2">SUM(G9:G13)</f>
        <v>17</v>
      </c>
      <c r="H14" s="62">
        <f t="shared" si="2"/>
        <v>7.4870000000000001</v>
      </c>
      <c r="I14" s="56">
        <f t="shared" si="2"/>
        <v>28</v>
      </c>
      <c r="J14" s="57">
        <f t="shared" si="2"/>
        <v>36.61</v>
      </c>
      <c r="K14" s="51">
        <f t="shared" si="2"/>
        <v>81</v>
      </c>
      <c r="L14" s="62">
        <f t="shared" si="2"/>
        <v>46.558</v>
      </c>
      <c r="M14" s="56">
        <f>SUM(M9:M13)</f>
        <v>126</v>
      </c>
      <c r="N14" s="57">
        <f>SUM(N9:N13)</f>
        <v>90.655000000000001</v>
      </c>
    </row>
    <row r="15" spans="1:14" ht="12.75" x14ac:dyDescent="0.2">
      <c r="A15" s="105"/>
      <c r="B15" s="20"/>
      <c r="C15" s="72"/>
      <c r="D15" s="73"/>
      <c r="E15" s="65"/>
      <c r="F15" s="78"/>
      <c r="G15" s="72"/>
      <c r="H15" s="73"/>
      <c r="I15" s="65"/>
      <c r="J15" s="78"/>
      <c r="K15" s="72"/>
      <c r="L15" s="73"/>
      <c r="M15" s="72"/>
      <c r="N15" s="73"/>
    </row>
    <row r="16" spans="1:14" ht="12.75" x14ac:dyDescent="0.2">
      <c r="A16" s="145" t="s">
        <v>32</v>
      </c>
      <c r="B16" s="20"/>
      <c r="C16" s="72"/>
      <c r="D16" s="73"/>
      <c r="E16" s="65"/>
      <c r="F16" s="78"/>
      <c r="G16" s="72"/>
      <c r="H16" s="73"/>
      <c r="I16" s="65"/>
      <c r="J16" s="78"/>
      <c r="K16" s="72"/>
      <c r="L16" s="73"/>
      <c r="M16" s="72"/>
      <c r="N16" s="73"/>
    </row>
    <row r="17" spans="1:14" ht="12.75" x14ac:dyDescent="0.2">
      <c r="A17" s="106" t="s">
        <v>33</v>
      </c>
      <c r="B17" s="20"/>
      <c r="C17" s="72"/>
      <c r="D17" s="73"/>
      <c r="E17" s="65"/>
      <c r="F17" s="78"/>
      <c r="G17" s="72"/>
      <c r="H17" s="73"/>
      <c r="I17" s="65"/>
      <c r="J17" s="78"/>
      <c r="K17" s="72"/>
      <c r="L17" s="73"/>
      <c r="M17" s="72"/>
      <c r="N17" s="73"/>
    </row>
    <row r="18" spans="1:14" ht="12.75" x14ac:dyDescent="0.2">
      <c r="A18" s="108" t="s">
        <v>121</v>
      </c>
      <c r="B18" s="20">
        <v>499</v>
      </c>
      <c r="C18" s="54" t="s">
        <v>138</v>
      </c>
      <c r="D18" s="55" t="s">
        <v>138</v>
      </c>
      <c r="E18" s="54" t="s">
        <v>138</v>
      </c>
      <c r="F18" s="55" t="s">
        <v>138</v>
      </c>
      <c r="G18" s="54" t="s">
        <v>138</v>
      </c>
      <c r="H18" s="55" t="s">
        <v>138</v>
      </c>
      <c r="I18" s="54" t="s">
        <v>138</v>
      </c>
      <c r="J18" s="55" t="s">
        <v>138</v>
      </c>
      <c r="K18" s="54" t="s">
        <v>138</v>
      </c>
      <c r="L18" s="55" t="s">
        <v>138</v>
      </c>
      <c r="M18" s="54" t="s">
        <v>138</v>
      </c>
      <c r="N18" s="55" t="s">
        <v>138</v>
      </c>
    </row>
    <row r="19" spans="1:14" ht="12.75" x14ac:dyDescent="0.2">
      <c r="A19" s="108" t="s">
        <v>122</v>
      </c>
      <c r="B19" s="20">
        <v>1499</v>
      </c>
      <c r="C19" s="54" t="s">
        <v>138</v>
      </c>
      <c r="D19" s="55" t="s">
        <v>138</v>
      </c>
      <c r="E19" s="54" t="s">
        <v>138</v>
      </c>
      <c r="F19" s="55" t="s">
        <v>138</v>
      </c>
      <c r="G19" s="54" t="s">
        <v>138</v>
      </c>
      <c r="H19" s="55" t="s">
        <v>138</v>
      </c>
      <c r="I19" s="54" t="s">
        <v>138</v>
      </c>
      <c r="J19" s="55" t="s">
        <v>138</v>
      </c>
      <c r="K19" s="54" t="s">
        <v>138</v>
      </c>
      <c r="L19" s="55" t="s">
        <v>138</v>
      </c>
      <c r="M19" s="54" t="s">
        <v>138</v>
      </c>
      <c r="N19" s="55" t="s">
        <v>138</v>
      </c>
    </row>
    <row r="20" spans="1:14" ht="12.75" x14ac:dyDescent="0.2">
      <c r="A20" s="108" t="s">
        <v>123</v>
      </c>
      <c r="B20" s="20">
        <v>4999</v>
      </c>
      <c r="C20" s="54" t="s">
        <v>138</v>
      </c>
      <c r="D20" s="55" t="s">
        <v>138</v>
      </c>
      <c r="E20" s="54" t="s">
        <v>138</v>
      </c>
      <c r="F20" s="55" t="s">
        <v>138</v>
      </c>
      <c r="G20" s="54" t="s">
        <v>138</v>
      </c>
      <c r="H20" s="55" t="s">
        <v>138</v>
      </c>
      <c r="I20" s="54">
        <v>2</v>
      </c>
      <c r="J20" s="55">
        <v>6.7640000000000002</v>
      </c>
      <c r="K20" s="54" t="s">
        <v>138</v>
      </c>
      <c r="L20" s="55" t="s">
        <v>138</v>
      </c>
      <c r="M20" s="54">
        <f>SUM(C20,E20,G20,I20,K20)</f>
        <v>2</v>
      </c>
      <c r="N20" s="55">
        <f t="shared" ref="N20:N21" si="3">SUM(D20,F20,H20,J20,L20)</f>
        <v>6.7640000000000002</v>
      </c>
    </row>
    <row r="21" spans="1:14" ht="12.75" x14ac:dyDescent="0.2">
      <c r="A21" s="108" t="s">
        <v>124</v>
      </c>
      <c r="B21" s="20">
        <v>39999</v>
      </c>
      <c r="C21" s="54" t="s">
        <v>138</v>
      </c>
      <c r="D21" s="55" t="s">
        <v>138</v>
      </c>
      <c r="E21" s="54" t="s">
        <v>138</v>
      </c>
      <c r="F21" s="55" t="s">
        <v>138</v>
      </c>
      <c r="G21" s="54" t="s">
        <v>138</v>
      </c>
      <c r="H21" s="55" t="s">
        <v>138</v>
      </c>
      <c r="I21" s="54">
        <v>1</v>
      </c>
      <c r="J21" s="55">
        <v>9.6050000000000004</v>
      </c>
      <c r="K21" s="54" t="s">
        <v>138</v>
      </c>
      <c r="L21" s="55" t="s">
        <v>138</v>
      </c>
      <c r="M21" s="54">
        <f t="shared" ref="M21" si="4">SUM(C21,E21,G21,I21,K21)</f>
        <v>1</v>
      </c>
      <c r="N21" s="55">
        <f t="shared" si="3"/>
        <v>9.6050000000000004</v>
      </c>
    </row>
    <row r="22" spans="1:14" ht="12.75" x14ac:dyDescent="0.2">
      <c r="A22" s="108" t="s">
        <v>125</v>
      </c>
      <c r="B22" s="20"/>
      <c r="C22" s="54" t="s">
        <v>138</v>
      </c>
      <c r="D22" s="55" t="s">
        <v>138</v>
      </c>
      <c r="E22" s="54" t="s">
        <v>138</v>
      </c>
      <c r="F22" s="55" t="s">
        <v>138</v>
      </c>
      <c r="G22" s="54" t="s">
        <v>138</v>
      </c>
      <c r="H22" s="55" t="s">
        <v>138</v>
      </c>
      <c r="I22" s="54" t="s">
        <v>138</v>
      </c>
      <c r="J22" s="55" t="s">
        <v>138</v>
      </c>
      <c r="K22" s="54" t="s">
        <v>138</v>
      </c>
      <c r="L22" s="55" t="s">
        <v>138</v>
      </c>
      <c r="M22" s="54" t="s">
        <v>138</v>
      </c>
      <c r="N22" s="55" t="s">
        <v>138</v>
      </c>
    </row>
    <row r="23" spans="1:14" ht="12.75" x14ac:dyDescent="0.2">
      <c r="A23" s="145" t="s">
        <v>177</v>
      </c>
      <c r="B23" s="20"/>
      <c r="C23" s="56" t="s">
        <v>138</v>
      </c>
      <c r="D23" s="57" t="s">
        <v>138</v>
      </c>
      <c r="E23" s="56" t="s">
        <v>138</v>
      </c>
      <c r="F23" s="57" t="s">
        <v>138</v>
      </c>
      <c r="G23" s="56" t="s">
        <v>138</v>
      </c>
      <c r="H23" s="57" t="s">
        <v>138</v>
      </c>
      <c r="I23" s="56">
        <f>SUM(I18:I22)</f>
        <v>3</v>
      </c>
      <c r="J23" s="57">
        <f>SUM(J18:J22)</f>
        <v>16.369</v>
      </c>
      <c r="K23" s="56" t="s">
        <v>138</v>
      </c>
      <c r="L23" s="57" t="s">
        <v>138</v>
      </c>
      <c r="M23" s="56">
        <f>SUM(M18:M22)</f>
        <v>3</v>
      </c>
      <c r="N23" s="57">
        <f>SUM(N18:N22)</f>
        <v>16.369</v>
      </c>
    </row>
    <row r="24" spans="1:14" ht="12.75" x14ac:dyDescent="0.2">
      <c r="A24" s="105"/>
      <c r="B24" s="20"/>
      <c r="C24" s="72"/>
      <c r="D24" s="73"/>
      <c r="E24" s="65"/>
      <c r="F24" s="78"/>
      <c r="G24" s="72"/>
      <c r="H24" s="73"/>
      <c r="I24" s="65"/>
      <c r="J24" s="78"/>
      <c r="K24" s="72"/>
      <c r="L24" s="73"/>
      <c r="M24" s="72"/>
      <c r="N24" s="73"/>
    </row>
    <row r="25" spans="1:14" ht="12.75" x14ac:dyDescent="0.2">
      <c r="A25" s="145" t="s">
        <v>169</v>
      </c>
      <c r="B25" s="20"/>
      <c r="C25" s="72"/>
      <c r="D25" s="73"/>
      <c r="E25" s="65"/>
      <c r="F25" s="78"/>
      <c r="G25" s="72"/>
      <c r="H25" s="73"/>
      <c r="I25" s="65"/>
      <c r="J25" s="78"/>
      <c r="K25" s="72"/>
      <c r="L25" s="73"/>
      <c r="M25" s="72"/>
      <c r="N25" s="73"/>
    </row>
    <row r="26" spans="1:14" ht="12.75" x14ac:dyDescent="0.2">
      <c r="A26" s="106" t="s">
        <v>15</v>
      </c>
      <c r="B26" s="20"/>
      <c r="C26" s="72"/>
      <c r="D26" s="73"/>
      <c r="E26" s="65"/>
      <c r="F26" s="78"/>
      <c r="G26" s="72"/>
      <c r="H26" s="73"/>
      <c r="I26" s="65"/>
      <c r="J26" s="78"/>
      <c r="K26" s="72"/>
      <c r="L26" s="73"/>
      <c r="M26" s="72"/>
      <c r="N26" s="73"/>
    </row>
    <row r="27" spans="1:14" ht="12.75" x14ac:dyDescent="0.2">
      <c r="A27" s="108" t="s">
        <v>121</v>
      </c>
      <c r="B27" s="20">
        <v>499</v>
      </c>
      <c r="C27" s="54">
        <v>1</v>
      </c>
      <c r="D27" s="55">
        <v>0.29299999999999998</v>
      </c>
      <c r="E27" s="54">
        <v>1</v>
      </c>
      <c r="F27" s="55">
        <v>0.441</v>
      </c>
      <c r="G27" s="54">
        <v>1</v>
      </c>
      <c r="H27" s="55">
        <v>0.32900000000000001</v>
      </c>
      <c r="I27" s="54">
        <v>13</v>
      </c>
      <c r="J27" s="55">
        <v>3.919</v>
      </c>
      <c r="K27" s="54">
        <v>37</v>
      </c>
      <c r="L27" s="55">
        <v>7.3029999999999999</v>
      </c>
      <c r="M27" s="54">
        <f>SUM(C27,E27,G27,I27,K27)</f>
        <v>53</v>
      </c>
      <c r="N27" s="55">
        <f>SUM(D27,F27,H27,J27,L27)</f>
        <v>12.285</v>
      </c>
    </row>
    <row r="28" spans="1:14" ht="12.75" x14ac:dyDescent="0.2">
      <c r="A28" s="108" t="s">
        <v>122</v>
      </c>
      <c r="B28" s="20">
        <v>1499</v>
      </c>
      <c r="C28" s="54" t="s">
        <v>138</v>
      </c>
      <c r="D28" s="55" t="s">
        <v>138</v>
      </c>
      <c r="E28" s="54" t="s">
        <v>138</v>
      </c>
      <c r="F28" s="55" t="s">
        <v>138</v>
      </c>
      <c r="G28" s="54" t="s">
        <v>138</v>
      </c>
      <c r="H28" s="55" t="s">
        <v>138</v>
      </c>
      <c r="I28" s="54">
        <v>1</v>
      </c>
      <c r="J28" s="55">
        <v>0.60299999999999998</v>
      </c>
      <c r="K28" s="54">
        <v>1</v>
      </c>
      <c r="L28" s="55">
        <v>0.51900000000000002</v>
      </c>
      <c r="M28" s="54">
        <f>SUM(C28,E28,G28,I28,K28)</f>
        <v>2</v>
      </c>
      <c r="N28" s="55">
        <f t="shared" ref="N28:N29" si="5">SUM(D28,F28,H28,J28,L28)</f>
        <v>1.1219999999999999</v>
      </c>
    </row>
    <row r="29" spans="1:14" ht="12.75" x14ac:dyDescent="0.2">
      <c r="A29" s="108" t="s">
        <v>123</v>
      </c>
      <c r="B29" s="20">
        <v>4999</v>
      </c>
      <c r="C29" s="54" t="s">
        <v>138</v>
      </c>
      <c r="D29" s="55" t="s">
        <v>138</v>
      </c>
      <c r="E29" s="54" t="s">
        <v>138</v>
      </c>
      <c r="F29" s="55" t="s">
        <v>138</v>
      </c>
      <c r="G29" s="54" t="s">
        <v>138</v>
      </c>
      <c r="H29" s="55" t="s">
        <v>138</v>
      </c>
      <c r="I29" s="54" t="s">
        <v>138</v>
      </c>
      <c r="J29" s="55" t="s">
        <v>138</v>
      </c>
      <c r="K29" s="54">
        <v>1</v>
      </c>
      <c r="L29" s="55">
        <v>1.976</v>
      </c>
      <c r="M29" s="54">
        <f>SUM(C29,E29,G29,I29,K29)</f>
        <v>1</v>
      </c>
      <c r="N29" s="55">
        <f t="shared" si="5"/>
        <v>1.976</v>
      </c>
    </row>
    <row r="30" spans="1:14" ht="12.75" x14ac:dyDescent="0.2">
      <c r="A30" s="108" t="s">
        <v>124</v>
      </c>
      <c r="B30" s="20">
        <v>39999</v>
      </c>
      <c r="C30" s="54" t="s">
        <v>138</v>
      </c>
      <c r="D30" s="55" t="s">
        <v>138</v>
      </c>
      <c r="E30" s="54" t="s">
        <v>138</v>
      </c>
      <c r="F30" s="55" t="s">
        <v>138</v>
      </c>
      <c r="G30" s="54" t="s">
        <v>138</v>
      </c>
      <c r="H30" s="55" t="s">
        <v>138</v>
      </c>
      <c r="I30" s="54" t="s">
        <v>138</v>
      </c>
      <c r="J30" s="55" t="s">
        <v>138</v>
      </c>
      <c r="K30" s="54" t="s">
        <v>138</v>
      </c>
      <c r="L30" s="55" t="s">
        <v>138</v>
      </c>
      <c r="M30" s="54" t="s">
        <v>138</v>
      </c>
      <c r="N30" s="55" t="s">
        <v>138</v>
      </c>
    </row>
    <row r="31" spans="1:14" ht="12.75" x14ac:dyDescent="0.2">
      <c r="A31" s="108" t="s">
        <v>125</v>
      </c>
      <c r="B31" s="20"/>
      <c r="C31" s="54" t="s">
        <v>138</v>
      </c>
      <c r="D31" s="55" t="s">
        <v>138</v>
      </c>
      <c r="E31" s="54" t="s">
        <v>138</v>
      </c>
      <c r="F31" s="55" t="s">
        <v>138</v>
      </c>
      <c r="G31" s="54" t="s">
        <v>138</v>
      </c>
      <c r="H31" s="55" t="s">
        <v>138</v>
      </c>
      <c r="I31" s="54" t="s">
        <v>138</v>
      </c>
      <c r="J31" s="55" t="s">
        <v>138</v>
      </c>
      <c r="K31" s="54" t="s">
        <v>138</v>
      </c>
      <c r="L31" s="55" t="s">
        <v>138</v>
      </c>
      <c r="M31" s="54" t="s">
        <v>138</v>
      </c>
      <c r="N31" s="55" t="s">
        <v>138</v>
      </c>
    </row>
    <row r="32" spans="1:14" ht="12.75" x14ac:dyDescent="0.2">
      <c r="A32" s="145" t="s">
        <v>177</v>
      </c>
      <c r="B32" s="20"/>
      <c r="C32" s="56">
        <f>SUM(C27:C31)</f>
        <v>1</v>
      </c>
      <c r="D32" s="57">
        <f>SUM(D27:D31)</f>
        <v>0.29299999999999998</v>
      </c>
      <c r="E32" s="56">
        <f>SUM(E27:E31)</f>
        <v>1</v>
      </c>
      <c r="F32" s="57">
        <f>SUM(F27:F31)</f>
        <v>0.441</v>
      </c>
      <c r="G32" s="51">
        <f t="shared" ref="G32:N32" si="6">SUM(G27:G31)</f>
        <v>1</v>
      </c>
      <c r="H32" s="62">
        <f t="shared" si="6"/>
        <v>0.32900000000000001</v>
      </c>
      <c r="I32" s="56">
        <f t="shared" si="6"/>
        <v>14</v>
      </c>
      <c r="J32" s="57">
        <f t="shared" si="6"/>
        <v>4.5220000000000002</v>
      </c>
      <c r="K32" s="56">
        <f t="shared" si="6"/>
        <v>39</v>
      </c>
      <c r="L32" s="57">
        <f t="shared" si="6"/>
        <v>9.798</v>
      </c>
      <c r="M32" s="56">
        <f t="shared" si="6"/>
        <v>56</v>
      </c>
      <c r="N32" s="57">
        <f t="shared" si="6"/>
        <v>15.382999999999999</v>
      </c>
    </row>
    <row r="33" spans="1:14" ht="12.75" x14ac:dyDescent="0.2">
      <c r="A33" s="105"/>
      <c r="B33" s="20"/>
      <c r="C33" s="72"/>
      <c r="D33" s="73"/>
      <c r="E33" s="65"/>
      <c r="F33" s="78"/>
      <c r="G33" s="72"/>
      <c r="H33" s="73"/>
      <c r="I33" s="65"/>
      <c r="J33" s="78"/>
      <c r="K33" s="72"/>
      <c r="L33" s="73"/>
      <c r="M33" s="72"/>
      <c r="N33" s="73"/>
    </row>
    <row r="34" spans="1:14" ht="12.75" x14ac:dyDescent="0.2">
      <c r="A34" s="145" t="s">
        <v>16</v>
      </c>
      <c r="B34" s="20"/>
      <c r="C34" s="72"/>
      <c r="D34" s="73"/>
      <c r="E34" s="65"/>
      <c r="F34" s="78"/>
      <c r="G34" s="72"/>
      <c r="H34" s="73"/>
      <c r="I34" s="65"/>
      <c r="J34" s="78"/>
      <c r="K34" s="72"/>
      <c r="L34" s="73"/>
      <c r="M34" s="72"/>
      <c r="N34" s="73"/>
    </row>
    <row r="35" spans="1:14" ht="12.75" x14ac:dyDescent="0.2">
      <c r="A35" s="106" t="s">
        <v>34</v>
      </c>
      <c r="B35" s="20"/>
      <c r="C35" s="72"/>
      <c r="D35" s="73"/>
      <c r="E35" s="65"/>
      <c r="F35" s="78"/>
      <c r="G35" s="72"/>
      <c r="H35" s="73"/>
      <c r="I35" s="65"/>
      <c r="J35" s="78"/>
      <c r="K35" s="72"/>
      <c r="L35" s="73"/>
      <c r="M35" s="72"/>
      <c r="N35" s="73"/>
    </row>
    <row r="36" spans="1:14" ht="12.75" x14ac:dyDescent="0.2">
      <c r="A36" s="108" t="s">
        <v>121</v>
      </c>
      <c r="B36" s="20">
        <v>499</v>
      </c>
      <c r="C36" s="54" t="s">
        <v>138</v>
      </c>
      <c r="D36" s="55" t="s">
        <v>138</v>
      </c>
      <c r="E36" s="54">
        <v>1</v>
      </c>
      <c r="F36" s="55">
        <v>0.161</v>
      </c>
      <c r="G36" s="54">
        <v>2</v>
      </c>
      <c r="H36" s="55">
        <v>0.439</v>
      </c>
      <c r="I36" s="54">
        <v>7</v>
      </c>
      <c r="J36" s="55">
        <v>1.427</v>
      </c>
      <c r="K36" s="54">
        <v>50</v>
      </c>
      <c r="L36" s="55">
        <v>9.1669999999999998</v>
      </c>
      <c r="M36" s="54">
        <f>SUM(C36,E36,G36,I36,K36)</f>
        <v>60</v>
      </c>
      <c r="N36" s="55">
        <f>SUM(D36,F36,H36,J36,L36)</f>
        <v>11.193999999999999</v>
      </c>
    </row>
    <row r="37" spans="1:14" ht="12.75" x14ac:dyDescent="0.2">
      <c r="A37" s="108" t="s">
        <v>122</v>
      </c>
      <c r="B37" s="20">
        <v>1499</v>
      </c>
      <c r="C37" s="54" t="s">
        <v>138</v>
      </c>
      <c r="D37" s="55" t="s">
        <v>138</v>
      </c>
      <c r="E37" s="54" t="s">
        <v>138</v>
      </c>
      <c r="F37" s="55" t="s">
        <v>138</v>
      </c>
      <c r="G37" s="54" t="s">
        <v>138</v>
      </c>
      <c r="H37" s="55" t="s">
        <v>138</v>
      </c>
      <c r="I37" s="54">
        <v>2</v>
      </c>
      <c r="J37" s="55">
        <v>1.7829999999999999</v>
      </c>
      <c r="K37" s="54">
        <v>4</v>
      </c>
      <c r="L37" s="55">
        <v>3.2839999999999998</v>
      </c>
      <c r="M37" s="54">
        <f t="shared" ref="M37" si="7">SUM(C37,E37,G37,I37,K37)</f>
        <v>6</v>
      </c>
      <c r="N37" s="55">
        <f t="shared" ref="N37:N39" si="8">SUM(D37,F37,H37,J37,L37)</f>
        <v>5.0670000000000002</v>
      </c>
    </row>
    <row r="38" spans="1:14" ht="12.75" x14ac:dyDescent="0.2">
      <c r="A38" s="108" t="s">
        <v>123</v>
      </c>
      <c r="B38" s="20">
        <v>4999</v>
      </c>
      <c r="C38" s="54" t="s">
        <v>138</v>
      </c>
      <c r="D38" s="55" t="s">
        <v>138</v>
      </c>
      <c r="E38" s="54" t="s">
        <v>138</v>
      </c>
      <c r="F38" s="55" t="s">
        <v>138</v>
      </c>
      <c r="G38" s="54" t="s">
        <v>138</v>
      </c>
      <c r="H38" s="55" t="s">
        <v>138</v>
      </c>
      <c r="I38" s="54" t="s">
        <v>138</v>
      </c>
      <c r="J38" s="55" t="s">
        <v>138</v>
      </c>
      <c r="K38" s="54">
        <v>2</v>
      </c>
      <c r="L38" s="55">
        <v>3.7360000000000002</v>
      </c>
      <c r="M38" s="54">
        <f>SUM(C38,E38,G38,I38,K38)</f>
        <v>2</v>
      </c>
      <c r="N38" s="55">
        <f t="shared" si="8"/>
        <v>3.7360000000000002</v>
      </c>
    </row>
    <row r="39" spans="1:14" ht="12.75" x14ac:dyDescent="0.2">
      <c r="A39" s="108" t="s">
        <v>124</v>
      </c>
      <c r="B39" s="20">
        <v>39999</v>
      </c>
      <c r="C39" s="54" t="s">
        <v>138</v>
      </c>
      <c r="D39" s="55" t="s">
        <v>138</v>
      </c>
      <c r="E39" s="54">
        <v>1</v>
      </c>
      <c r="F39" s="55">
        <v>6.694</v>
      </c>
      <c r="G39" s="54" t="s">
        <v>138</v>
      </c>
      <c r="H39" s="55" t="s">
        <v>138</v>
      </c>
      <c r="I39" s="54" t="s">
        <v>138</v>
      </c>
      <c r="J39" s="55" t="s">
        <v>138</v>
      </c>
      <c r="K39" s="54" t="s">
        <v>138</v>
      </c>
      <c r="L39" s="55" t="s">
        <v>138</v>
      </c>
      <c r="M39" s="54">
        <f>SUM(C39,E39,G39,I39,K39)</f>
        <v>1</v>
      </c>
      <c r="N39" s="55">
        <f t="shared" si="8"/>
        <v>6.694</v>
      </c>
    </row>
    <row r="40" spans="1:14" ht="12.75" x14ac:dyDescent="0.2">
      <c r="A40" s="108" t="s">
        <v>125</v>
      </c>
      <c r="B40" s="20"/>
      <c r="C40" s="54" t="s">
        <v>138</v>
      </c>
      <c r="D40" s="55" t="s">
        <v>138</v>
      </c>
      <c r="E40" s="54" t="s">
        <v>138</v>
      </c>
      <c r="F40" s="55" t="s">
        <v>138</v>
      </c>
      <c r="G40" s="54" t="s">
        <v>138</v>
      </c>
      <c r="H40" s="55" t="s">
        <v>138</v>
      </c>
      <c r="I40" s="54" t="s">
        <v>138</v>
      </c>
      <c r="J40" s="55" t="s">
        <v>138</v>
      </c>
      <c r="K40" s="54" t="s">
        <v>138</v>
      </c>
      <c r="L40" s="55" t="s">
        <v>138</v>
      </c>
      <c r="M40" s="54" t="s">
        <v>138</v>
      </c>
      <c r="N40" s="55" t="s">
        <v>138</v>
      </c>
    </row>
    <row r="41" spans="1:14" ht="12.75" x14ac:dyDescent="0.2">
      <c r="A41" s="145" t="s">
        <v>177</v>
      </c>
      <c r="B41" s="20"/>
      <c r="C41" s="56" t="s">
        <v>138</v>
      </c>
      <c r="D41" s="57" t="s">
        <v>138</v>
      </c>
      <c r="E41" s="56">
        <f t="shared" ref="E41:N41" si="9">SUM(E36:E40)</f>
        <v>2</v>
      </c>
      <c r="F41" s="57">
        <f t="shared" si="9"/>
        <v>6.8549999999999995</v>
      </c>
      <c r="G41" s="51">
        <f t="shared" si="9"/>
        <v>2</v>
      </c>
      <c r="H41" s="62">
        <f t="shared" si="9"/>
        <v>0.439</v>
      </c>
      <c r="I41" s="56">
        <f t="shared" si="9"/>
        <v>9</v>
      </c>
      <c r="J41" s="57">
        <f t="shared" si="9"/>
        <v>3.21</v>
      </c>
      <c r="K41" s="56">
        <f t="shared" si="9"/>
        <v>56</v>
      </c>
      <c r="L41" s="57">
        <f t="shared" si="9"/>
        <v>16.187000000000001</v>
      </c>
      <c r="M41" s="56">
        <f t="shared" si="9"/>
        <v>69</v>
      </c>
      <c r="N41" s="57">
        <f t="shared" si="9"/>
        <v>26.690999999999999</v>
      </c>
    </row>
    <row r="42" spans="1:14" ht="12.75" x14ac:dyDescent="0.2">
      <c r="A42" s="105"/>
      <c r="B42" s="20"/>
      <c r="C42" s="72"/>
      <c r="D42" s="73"/>
      <c r="E42" s="65"/>
      <c r="F42" s="78"/>
      <c r="G42" s="72"/>
      <c r="H42" s="73"/>
      <c r="I42" s="65"/>
      <c r="J42" s="78"/>
      <c r="K42" s="72"/>
      <c r="L42" s="73"/>
      <c r="M42" s="72"/>
      <c r="N42" s="73"/>
    </row>
    <row r="43" spans="1:14" ht="12.75" x14ac:dyDescent="0.2">
      <c r="A43" s="145" t="s">
        <v>17</v>
      </c>
      <c r="B43" s="20"/>
      <c r="C43" s="72"/>
      <c r="D43" s="73"/>
      <c r="E43" s="65"/>
      <c r="F43" s="78"/>
      <c r="G43" s="72"/>
      <c r="H43" s="73"/>
      <c r="I43" s="65"/>
      <c r="J43" s="78"/>
      <c r="K43" s="72"/>
      <c r="L43" s="73"/>
      <c r="M43" s="72"/>
      <c r="N43" s="73"/>
    </row>
    <row r="44" spans="1:14" ht="12.75" x14ac:dyDescent="0.2">
      <c r="A44" s="106" t="s">
        <v>35</v>
      </c>
      <c r="B44" s="20"/>
      <c r="C44" s="72"/>
      <c r="D44" s="73"/>
      <c r="E44" s="65"/>
      <c r="F44" s="78"/>
      <c r="G44" s="72"/>
      <c r="H44" s="73"/>
      <c r="I44" s="65"/>
      <c r="J44" s="78"/>
      <c r="K44" s="72"/>
      <c r="L44" s="73"/>
      <c r="M44" s="72"/>
      <c r="N44" s="73"/>
    </row>
    <row r="45" spans="1:14" ht="12.75" x14ac:dyDescent="0.2">
      <c r="A45" s="108" t="s">
        <v>121</v>
      </c>
      <c r="B45" s="20">
        <v>499</v>
      </c>
      <c r="C45" s="54">
        <f>SUM(C27)</f>
        <v>1</v>
      </c>
      <c r="D45" s="55">
        <f>SUM(D27)</f>
        <v>0.29299999999999998</v>
      </c>
      <c r="E45" s="54">
        <f t="shared" ref="E45:L45" si="10">SUM(E9,E18,E27,E36)</f>
        <v>2</v>
      </c>
      <c r="F45" s="55">
        <f t="shared" si="10"/>
        <v>0.60199999999999998</v>
      </c>
      <c r="G45" s="54">
        <f t="shared" si="10"/>
        <v>18</v>
      </c>
      <c r="H45" s="55">
        <f t="shared" si="10"/>
        <v>3.4800000000000004</v>
      </c>
      <c r="I45" s="54">
        <f t="shared" si="10"/>
        <v>33</v>
      </c>
      <c r="J45" s="55">
        <f t="shared" si="10"/>
        <v>7.3569999999999993</v>
      </c>
      <c r="K45" s="54">
        <f t="shared" si="10"/>
        <v>151</v>
      </c>
      <c r="L45" s="55">
        <f t="shared" si="10"/>
        <v>29.481999999999999</v>
      </c>
      <c r="M45" s="54">
        <f>SUM(C45,E45,G45,I45,K45)</f>
        <v>205</v>
      </c>
      <c r="N45" s="55">
        <f>SUM(N36,N27,N18,N9)</f>
        <v>41.213999999999999</v>
      </c>
    </row>
    <row r="46" spans="1:14" ht="12.75" x14ac:dyDescent="0.2">
      <c r="A46" s="108" t="s">
        <v>122</v>
      </c>
      <c r="B46" s="20">
        <v>1499</v>
      </c>
      <c r="C46" s="54" t="s">
        <v>138</v>
      </c>
      <c r="D46" s="55" t="s">
        <v>138</v>
      </c>
      <c r="E46" s="54" t="s">
        <v>138</v>
      </c>
      <c r="F46" s="55" t="s">
        <v>138</v>
      </c>
      <c r="G46" s="54">
        <f t="shared" ref="G46:L46" si="11">SUM(G10,G19,G28,G37)</f>
        <v>1</v>
      </c>
      <c r="H46" s="55">
        <f t="shared" si="11"/>
        <v>1.155</v>
      </c>
      <c r="I46" s="54">
        <f t="shared" si="11"/>
        <v>8</v>
      </c>
      <c r="J46" s="55">
        <f t="shared" si="11"/>
        <v>6.5629999999999988</v>
      </c>
      <c r="K46" s="54">
        <f t="shared" si="11"/>
        <v>16</v>
      </c>
      <c r="L46" s="55">
        <f t="shared" si="11"/>
        <v>13.678999999999998</v>
      </c>
      <c r="M46" s="54">
        <f t="shared" ref="M46:M48" si="12">SUM(C46,E46,G46,I46,K46)</f>
        <v>25</v>
      </c>
      <c r="N46" s="55">
        <f t="shared" ref="N46:N48" si="13">SUM(D46,F46,H46,J46,L46)</f>
        <v>21.396999999999998</v>
      </c>
    </row>
    <row r="47" spans="1:14" ht="12.75" x14ac:dyDescent="0.2">
      <c r="A47" s="108" t="s">
        <v>123</v>
      </c>
      <c r="B47" s="20">
        <v>4999</v>
      </c>
      <c r="C47" s="54" t="s">
        <v>138</v>
      </c>
      <c r="D47" s="55" t="s">
        <v>138</v>
      </c>
      <c r="E47" s="54" t="s">
        <v>138</v>
      </c>
      <c r="F47" s="55" t="s">
        <v>138</v>
      </c>
      <c r="G47" s="54">
        <f t="shared" ref="G47:L48" si="14">SUM(G11,G20,G29,G38)</f>
        <v>1</v>
      </c>
      <c r="H47" s="55">
        <f t="shared" si="14"/>
        <v>3.62</v>
      </c>
      <c r="I47" s="54">
        <f t="shared" si="14"/>
        <v>11</v>
      </c>
      <c r="J47" s="55">
        <f t="shared" si="14"/>
        <v>29.872</v>
      </c>
      <c r="K47" s="54">
        <f t="shared" si="14"/>
        <v>8</v>
      </c>
      <c r="L47" s="55">
        <f t="shared" si="14"/>
        <v>22.451999999999998</v>
      </c>
      <c r="M47" s="54">
        <f t="shared" si="12"/>
        <v>20</v>
      </c>
      <c r="N47" s="55">
        <f t="shared" si="13"/>
        <v>55.943999999999996</v>
      </c>
    </row>
    <row r="48" spans="1:14" ht="12.75" x14ac:dyDescent="0.2">
      <c r="A48" s="108" t="s">
        <v>124</v>
      </c>
      <c r="B48" s="20">
        <v>39999</v>
      </c>
      <c r="C48" s="54" t="s">
        <v>138</v>
      </c>
      <c r="D48" s="55" t="s">
        <v>138</v>
      </c>
      <c r="E48" s="54">
        <f>SUM(E39)</f>
        <v>1</v>
      </c>
      <c r="F48" s="55">
        <f>SUM(F39)</f>
        <v>6.694</v>
      </c>
      <c r="G48" s="54" t="s">
        <v>138</v>
      </c>
      <c r="H48" s="55" t="s">
        <v>138</v>
      </c>
      <c r="I48" s="54">
        <f t="shared" ref="I48:J48" si="15">SUM(I12,I21,I30,I39)</f>
        <v>2</v>
      </c>
      <c r="J48" s="55">
        <f t="shared" si="15"/>
        <v>16.919</v>
      </c>
      <c r="K48" s="54">
        <f t="shared" si="14"/>
        <v>1</v>
      </c>
      <c r="L48" s="55">
        <f t="shared" si="14"/>
        <v>6.93</v>
      </c>
      <c r="M48" s="54">
        <f t="shared" si="12"/>
        <v>4</v>
      </c>
      <c r="N48" s="55">
        <f t="shared" si="13"/>
        <v>30.542999999999999</v>
      </c>
    </row>
    <row r="49" spans="1:15" ht="12.75" x14ac:dyDescent="0.2">
      <c r="A49" s="108" t="s">
        <v>125</v>
      </c>
      <c r="B49" s="14"/>
      <c r="C49" s="54" t="s">
        <v>138</v>
      </c>
      <c r="D49" s="55" t="s">
        <v>138</v>
      </c>
      <c r="E49" s="54" t="s">
        <v>138</v>
      </c>
      <c r="F49" s="55" t="s">
        <v>138</v>
      </c>
      <c r="G49" s="54" t="s">
        <v>138</v>
      </c>
      <c r="H49" s="55" t="s">
        <v>138</v>
      </c>
      <c r="I49" s="54" t="s">
        <v>138</v>
      </c>
      <c r="J49" s="55" t="s">
        <v>138</v>
      </c>
      <c r="K49" s="54" t="s">
        <v>138</v>
      </c>
      <c r="L49" s="55" t="s">
        <v>138</v>
      </c>
      <c r="M49" s="54" t="s">
        <v>138</v>
      </c>
      <c r="N49" s="55" t="s">
        <v>138</v>
      </c>
    </row>
    <row r="50" spans="1:15" ht="12.75" x14ac:dyDescent="0.2">
      <c r="A50" s="109" t="s">
        <v>177</v>
      </c>
      <c r="B50" s="21"/>
      <c r="C50" s="58">
        <f t="shared" ref="C50:N50" si="16">SUM(C45:C49)</f>
        <v>1</v>
      </c>
      <c r="D50" s="59">
        <f t="shared" si="16"/>
        <v>0.29299999999999998</v>
      </c>
      <c r="E50" s="58">
        <f t="shared" si="16"/>
        <v>3</v>
      </c>
      <c r="F50" s="59">
        <f t="shared" si="16"/>
        <v>7.2960000000000003</v>
      </c>
      <c r="G50" s="58">
        <f t="shared" si="16"/>
        <v>20</v>
      </c>
      <c r="H50" s="59">
        <f t="shared" si="16"/>
        <v>8.2550000000000008</v>
      </c>
      <c r="I50" s="58">
        <f t="shared" si="16"/>
        <v>54</v>
      </c>
      <c r="J50" s="59">
        <f t="shared" si="16"/>
        <v>60.710999999999999</v>
      </c>
      <c r="K50" s="58">
        <f t="shared" si="16"/>
        <v>176</v>
      </c>
      <c r="L50" s="59">
        <f t="shared" si="16"/>
        <v>72.543000000000006</v>
      </c>
      <c r="M50" s="58">
        <f t="shared" si="16"/>
        <v>254</v>
      </c>
      <c r="N50" s="59">
        <f t="shared" si="16"/>
        <v>149.09799999999998</v>
      </c>
    </row>
    <row r="51" spans="1:1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5" x14ac:dyDescent="0.2">
      <c r="M53" s="32"/>
      <c r="N53" s="32"/>
      <c r="O53" s="32"/>
    </row>
    <row r="56" spans="1:15" x14ac:dyDescent="0.2">
      <c r="N56" s="388"/>
    </row>
  </sheetData>
  <mergeCells count="7">
    <mergeCell ref="A1:J2"/>
    <mergeCell ref="M4:N4"/>
    <mergeCell ref="C4:D4"/>
    <mergeCell ref="E4:F4"/>
    <mergeCell ref="G4:H4"/>
    <mergeCell ref="I4:J4"/>
    <mergeCell ref="K4:L4"/>
  </mergeCells>
  <pageMargins left="0.70866141732283472" right="0.27559055118110237" top="0.74803149606299213" bottom="0.74803149606299213" header="0.31496062992125984" footer="0.31496062992125984"/>
  <pageSetup paperSize="9" scale="6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theme="6" tint="-0.249977111117893"/>
  </sheetPr>
  <dimension ref="A1:K57"/>
  <sheetViews>
    <sheetView zoomScaleNormal="100" workbookViewId="0">
      <selection sqref="A1:J2"/>
    </sheetView>
  </sheetViews>
  <sheetFormatPr defaultColWidth="9.33203125" defaultRowHeight="11.25" x14ac:dyDescent="0.2"/>
  <cols>
    <col min="1" max="1" width="24.33203125" style="1" customWidth="1"/>
    <col min="2" max="2" width="14.83203125" style="1" customWidth="1"/>
    <col min="3" max="3" width="11.33203125" style="1" customWidth="1"/>
    <col min="4" max="4" width="12.1640625" style="1" customWidth="1"/>
    <col min="5" max="6" width="11.33203125" style="1" customWidth="1"/>
    <col min="7" max="7" width="12.5" style="1" customWidth="1"/>
    <col min="8" max="9" width="11.33203125" style="1" customWidth="1"/>
    <col min="10" max="10" width="12.5" style="1" customWidth="1"/>
    <col min="11" max="11" width="11.33203125" style="1" customWidth="1"/>
    <col min="12" max="16384" width="9.33203125" style="1"/>
  </cols>
  <sheetData>
    <row r="1" spans="1:11" ht="23.25" customHeight="1" x14ac:dyDescent="0.2">
      <c r="A1" s="686" t="s">
        <v>344</v>
      </c>
      <c r="B1" s="686"/>
      <c r="C1" s="686"/>
      <c r="D1" s="686"/>
      <c r="E1" s="686"/>
      <c r="F1" s="686"/>
      <c r="G1" s="686"/>
      <c r="H1" s="686"/>
      <c r="I1" s="686"/>
      <c r="J1" s="683"/>
    </row>
    <row r="2" spans="1:11" ht="18.75" customHeight="1" x14ac:dyDescent="0.2">
      <c r="A2" s="686"/>
      <c r="B2" s="686"/>
      <c r="C2" s="686"/>
      <c r="D2" s="686"/>
      <c r="E2" s="686"/>
      <c r="F2" s="686"/>
      <c r="G2" s="686"/>
      <c r="H2" s="686"/>
      <c r="I2" s="686"/>
      <c r="J2" s="683"/>
    </row>
    <row r="3" spans="1:11" ht="13.5" customHeight="1" x14ac:dyDescent="0.2">
      <c r="A3" s="700" t="s">
        <v>382</v>
      </c>
      <c r="B3" s="701"/>
      <c r="C3" s="701"/>
      <c r="D3" s="701"/>
      <c r="E3" s="701"/>
      <c r="F3" s="701"/>
      <c r="G3" s="701"/>
      <c r="H3" s="701"/>
      <c r="I3" s="701"/>
    </row>
    <row r="4" spans="1:11" ht="18.75" customHeight="1" x14ac:dyDescent="0.2">
      <c r="A4" s="702"/>
      <c r="B4" s="702"/>
      <c r="C4" s="702"/>
      <c r="D4" s="702"/>
      <c r="E4" s="702"/>
      <c r="F4" s="702"/>
      <c r="G4" s="702"/>
      <c r="H4" s="702"/>
      <c r="I4" s="702"/>
    </row>
    <row r="5" spans="1:11" ht="15" customHeight="1" x14ac:dyDescent="0.2">
      <c r="A5" s="149" t="s">
        <v>246</v>
      </c>
      <c r="B5" s="148"/>
      <c r="C5" s="706" t="s">
        <v>21</v>
      </c>
      <c r="D5" s="708"/>
      <c r="E5" s="707"/>
      <c r="F5" s="706" t="s">
        <v>25</v>
      </c>
      <c r="G5" s="708"/>
      <c r="H5" s="707"/>
      <c r="I5" s="706" t="s">
        <v>23</v>
      </c>
      <c r="J5" s="708"/>
      <c r="K5" s="707"/>
    </row>
    <row r="6" spans="1:11" ht="15.75" customHeight="1" x14ac:dyDescent="0.2">
      <c r="A6" s="164"/>
      <c r="B6" s="158"/>
      <c r="C6" s="712" t="s">
        <v>22</v>
      </c>
      <c r="D6" s="713"/>
      <c r="E6" s="714"/>
      <c r="F6" s="712" t="s">
        <v>26</v>
      </c>
      <c r="G6" s="713"/>
      <c r="H6" s="714"/>
      <c r="I6" s="712" t="s">
        <v>24</v>
      </c>
      <c r="J6" s="713"/>
      <c r="K6" s="714"/>
    </row>
    <row r="7" spans="1:11" ht="29.25" customHeight="1" x14ac:dyDescent="0.2">
      <c r="A7" s="717" t="s">
        <v>247</v>
      </c>
      <c r="B7" s="718"/>
      <c r="C7" s="83" t="s">
        <v>3</v>
      </c>
      <c r="D7" s="25" t="s">
        <v>110</v>
      </c>
      <c r="E7" s="84" t="s">
        <v>237</v>
      </c>
      <c r="F7" s="83" t="s">
        <v>3</v>
      </c>
      <c r="G7" s="25" t="s">
        <v>110</v>
      </c>
      <c r="H7" s="84" t="s">
        <v>237</v>
      </c>
      <c r="I7" s="83" t="s">
        <v>3</v>
      </c>
      <c r="J7" s="25" t="s">
        <v>110</v>
      </c>
      <c r="K7" s="84" t="s">
        <v>237</v>
      </c>
    </row>
    <row r="8" spans="1:11" ht="36.75" customHeight="1" x14ac:dyDescent="0.2">
      <c r="A8" s="719"/>
      <c r="B8" s="720"/>
      <c r="C8" s="67" t="s">
        <v>4</v>
      </c>
      <c r="D8" s="27" t="s">
        <v>145</v>
      </c>
      <c r="E8" s="88" t="s">
        <v>236</v>
      </c>
      <c r="F8" s="67" t="s">
        <v>4</v>
      </c>
      <c r="G8" s="27" t="s">
        <v>145</v>
      </c>
      <c r="H8" s="88" t="s">
        <v>236</v>
      </c>
      <c r="I8" s="67" t="s">
        <v>4</v>
      </c>
      <c r="J8" s="27" t="s">
        <v>145</v>
      </c>
      <c r="K8" s="88" t="s">
        <v>236</v>
      </c>
    </row>
    <row r="9" spans="1:11" ht="12.75" x14ac:dyDescent="0.2">
      <c r="A9" s="710" t="s">
        <v>36</v>
      </c>
      <c r="B9" s="711"/>
      <c r="C9" s="80"/>
      <c r="D9" s="18"/>
      <c r="E9" s="81"/>
      <c r="F9" s="80"/>
      <c r="G9" s="18"/>
      <c r="H9" s="81"/>
      <c r="I9" s="80"/>
      <c r="J9" s="18"/>
      <c r="K9" s="81"/>
    </row>
    <row r="10" spans="1:11" ht="12.75" x14ac:dyDescent="0.2">
      <c r="A10" s="106" t="s">
        <v>37</v>
      </c>
      <c r="B10" s="14"/>
      <c r="C10" s="72"/>
      <c r="D10" s="19"/>
      <c r="E10" s="73"/>
      <c r="F10" s="72"/>
      <c r="G10" s="19"/>
      <c r="H10" s="73"/>
      <c r="I10" s="72"/>
      <c r="J10" s="19"/>
      <c r="K10" s="73"/>
    </row>
    <row r="11" spans="1:11" ht="12.75" x14ac:dyDescent="0.2">
      <c r="A11" s="108" t="s">
        <v>121</v>
      </c>
      <c r="B11" s="20">
        <v>499</v>
      </c>
      <c r="C11" s="72">
        <v>6</v>
      </c>
      <c r="D11" s="19">
        <v>1.9630000000000001</v>
      </c>
      <c r="E11" s="73">
        <v>2.6440000000000001</v>
      </c>
      <c r="F11" s="72">
        <v>1</v>
      </c>
      <c r="G11" s="19">
        <v>0.20200000000000001</v>
      </c>
      <c r="H11" s="73">
        <v>0.32</v>
      </c>
      <c r="I11" s="72">
        <v>30</v>
      </c>
      <c r="J11" s="19">
        <v>4.9260000000000002</v>
      </c>
      <c r="K11" s="73">
        <v>5.024</v>
      </c>
    </row>
    <row r="12" spans="1:11" ht="12.75" x14ac:dyDescent="0.2">
      <c r="A12" s="108" t="s">
        <v>122</v>
      </c>
      <c r="B12" s="20">
        <v>1499</v>
      </c>
      <c r="C12" s="72">
        <v>4</v>
      </c>
      <c r="D12" s="19">
        <v>3.2389999999999999</v>
      </c>
      <c r="E12" s="73">
        <v>3.7429999999999999</v>
      </c>
      <c r="F12" s="72">
        <v>2</v>
      </c>
      <c r="G12" s="19">
        <v>2.1360000000000001</v>
      </c>
      <c r="H12" s="73">
        <v>2.94</v>
      </c>
      <c r="I12" s="72">
        <v>1</v>
      </c>
      <c r="J12" s="19">
        <v>1.4930000000000001</v>
      </c>
      <c r="K12" s="73">
        <v>1.645</v>
      </c>
    </row>
    <row r="13" spans="1:11" ht="12.75" x14ac:dyDescent="0.2">
      <c r="A13" s="108" t="s">
        <v>123</v>
      </c>
      <c r="B13" s="20">
        <v>4999</v>
      </c>
      <c r="C13" s="72">
        <v>5</v>
      </c>
      <c r="D13" s="19">
        <v>12.686</v>
      </c>
      <c r="E13" s="73">
        <v>18.988</v>
      </c>
      <c r="F13" s="72">
        <v>2</v>
      </c>
      <c r="G13" s="19">
        <v>6.2690000000000001</v>
      </c>
      <c r="H13" s="73">
        <v>8.2219999999999995</v>
      </c>
      <c r="I13" s="72">
        <v>12</v>
      </c>
      <c r="J13" s="19">
        <v>36.573</v>
      </c>
      <c r="K13" s="73">
        <v>49.493000000000002</v>
      </c>
    </row>
    <row r="14" spans="1:11" ht="12.75" x14ac:dyDescent="0.2">
      <c r="A14" s="108" t="s">
        <v>124</v>
      </c>
      <c r="B14" s="20">
        <v>39999</v>
      </c>
      <c r="C14" s="72">
        <v>16</v>
      </c>
      <c r="D14" s="19">
        <v>204.88900000000001</v>
      </c>
      <c r="E14" s="73">
        <v>302.40800000000002</v>
      </c>
      <c r="F14" s="72">
        <v>1</v>
      </c>
      <c r="G14" s="19">
        <v>7.4539999999999997</v>
      </c>
      <c r="H14" s="73">
        <v>9.06</v>
      </c>
      <c r="I14" s="72">
        <v>19</v>
      </c>
      <c r="J14" s="19">
        <v>375.03500000000003</v>
      </c>
      <c r="K14" s="73">
        <v>218.506</v>
      </c>
    </row>
    <row r="15" spans="1:11" ht="12.75" x14ac:dyDescent="0.2">
      <c r="A15" s="108" t="s">
        <v>125</v>
      </c>
      <c r="B15" s="14"/>
      <c r="C15" s="72" t="s">
        <v>138</v>
      </c>
      <c r="D15" s="19" t="s">
        <v>138</v>
      </c>
      <c r="E15" s="73" t="s">
        <v>138</v>
      </c>
      <c r="F15" s="72" t="s">
        <v>138</v>
      </c>
      <c r="G15" s="19" t="s">
        <v>138</v>
      </c>
      <c r="H15" s="73" t="s">
        <v>138</v>
      </c>
      <c r="I15" s="72">
        <v>19</v>
      </c>
      <c r="J15" s="19">
        <v>1188.2260000000001</v>
      </c>
      <c r="K15" s="73">
        <v>650.18299999999999</v>
      </c>
    </row>
    <row r="16" spans="1:11" ht="12.75" x14ac:dyDescent="0.2">
      <c r="A16" s="145" t="s">
        <v>177</v>
      </c>
      <c r="B16" s="14"/>
      <c r="C16" s="74">
        <f t="shared" ref="C16:E16" si="0">SUM(C11:C15)</f>
        <v>31</v>
      </c>
      <c r="D16" s="31">
        <f t="shared" si="0"/>
        <v>222.77700000000002</v>
      </c>
      <c r="E16" s="75">
        <f t="shared" si="0"/>
        <v>327.78300000000002</v>
      </c>
      <c r="F16" s="74">
        <f t="shared" ref="F16:H16" si="1">SUM(F11:F15)</f>
        <v>6</v>
      </c>
      <c r="G16" s="31">
        <f t="shared" si="1"/>
        <v>16.061</v>
      </c>
      <c r="H16" s="75">
        <f t="shared" si="1"/>
        <v>20.542000000000002</v>
      </c>
      <c r="I16" s="74">
        <f t="shared" ref="I16:K16" si="2">SUM(I11:I15)</f>
        <v>81</v>
      </c>
      <c r="J16" s="31">
        <f t="shared" si="2"/>
        <v>1606.2530000000002</v>
      </c>
      <c r="K16" s="75">
        <f t="shared" si="2"/>
        <v>924.851</v>
      </c>
    </row>
    <row r="17" spans="1:11" ht="12.75" x14ac:dyDescent="0.2">
      <c r="A17" s="105"/>
      <c r="B17" s="14"/>
      <c r="C17" s="72"/>
      <c r="D17" s="19"/>
      <c r="E17" s="73"/>
      <c r="F17" s="72"/>
      <c r="G17" s="19"/>
      <c r="H17" s="73"/>
      <c r="I17" s="72"/>
      <c r="J17" s="19"/>
      <c r="K17" s="73"/>
    </row>
    <row r="18" spans="1:11" ht="12.75" x14ac:dyDescent="0.2">
      <c r="A18" s="715" t="s">
        <v>38</v>
      </c>
      <c r="B18" s="716"/>
      <c r="C18" s="72"/>
      <c r="D18" s="19"/>
      <c r="E18" s="73"/>
      <c r="F18" s="72"/>
      <c r="G18" s="19"/>
      <c r="H18" s="73"/>
      <c r="I18" s="72"/>
      <c r="J18" s="19"/>
      <c r="K18" s="73"/>
    </row>
    <row r="19" spans="1:11" ht="12.75" x14ac:dyDescent="0.2">
      <c r="A19" s="106" t="s">
        <v>39</v>
      </c>
      <c r="B19" s="14"/>
      <c r="C19" s="72"/>
      <c r="D19" s="19"/>
      <c r="E19" s="73"/>
      <c r="F19" s="72"/>
      <c r="G19" s="19"/>
      <c r="H19" s="73"/>
      <c r="I19" s="72"/>
      <c r="J19" s="19"/>
      <c r="K19" s="73"/>
    </row>
    <row r="20" spans="1:11" ht="12.75" x14ac:dyDescent="0.2">
      <c r="A20" s="108" t="s">
        <v>126</v>
      </c>
      <c r="B20" s="14">
        <v>99</v>
      </c>
      <c r="C20" s="72" t="s">
        <v>138</v>
      </c>
      <c r="D20" s="19" t="s">
        <v>138</v>
      </c>
      <c r="E20" s="73" t="s">
        <v>138</v>
      </c>
      <c r="F20" s="72" t="s">
        <v>138</v>
      </c>
      <c r="G20" s="19" t="s">
        <v>138</v>
      </c>
      <c r="H20" s="73" t="s">
        <v>138</v>
      </c>
      <c r="I20" s="72">
        <v>16</v>
      </c>
      <c r="J20" s="19">
        <v>2.3660000000000001</v>
      </c>
      <c r="K20" s="73">
        <v>0.54700000000000004</v>
      </c>
    </row>
    <row r="21" spans="1:11" ht="12.75" x14ac:dyDescent="0.2">
      <c r="A21" s="108" t="s">
        <v>121</v>
      </c>
      <c r="B21" s="20">
        <v>499</v>
      </c>
      <c r="C21" s="72">
        <v>5</v>
      </c>
      <c r="D21" s="19">
        <v>1.8009999999999999</v>
      </c>
      <c r="E21" s="73">
        <v>1.6639999999999999</v>
      </c>
      <c r="F21" s="72">
        <v>1</v>
      </c>
      <c r="G21" s="19">
        <v>0.20200000000000001</v>
      </c>
      <c r="H21" s="73">
        <v>0.32</v>
      </c>
      <c r="I21" s="72">
        <v>13</v>
      </c>
      <c r="J21" s="19">
        <v>2.1989999999999998</v>
      </c>
      <c r="K21" s="73">
        <v>3.1040000000000001</v>
      </c>
    </row>
    <row r="22" spans="1:11" ht="12.75" x14ac:dyDescent="0.2">
      <c r="A22" s="108" t="s">
        <v>122</v>
      </c>
      <c r="B22" s="20">
        <v>1499</v>
      </c>
      <c r="C22" s="72">
        <v>5</v>
      </c>
      <c r="D22" s="19">
        <v>3.4009999999999998</v>
      </c>
      <c r="E22" s="73">
        <v>4.7229999999999999</v>
      </c>
      <c r="F22" s="72">
        <v>1</v>
      </c>
      <c r="G22" s="19">
        <v>1.3</v>
      </c>
      <c r="H22" s="73">
        <v>1.35</v>
      </c>
      <c r="I22" s="72">
        <v>1</v>
      </c>
      <c r="J22" s="19">
        <v>0.36099999999999999</v>
      </c>
      <c r="K22" s="73">
        <v>1.373</v>
      </c>
    </row>
    <row r="23" spans="1:11" ht="12.75" x14ac:dyDescent="0.2">
      <c r="A23" s="108" t="s">
        <v>123</v>
      </c>
      <c r="B23" s="20">
        <v>4999</v>
      </c>
      <c r="C23" s="72">
        <v>4</v>
      </c>
      <c r="D23" s="19">
        <v>7.75</v>
      </c>
      <c r="E23" s="73">
        <v>12.673999999999999</v>
      </c>
      <c r="F23" s="72">
        <v>3</v>
      </c>
      <c r="G23" s="19">
        <v>7.1050000000000004</v>
      </c>
      <c r="H23" s="73">
        <v>9.8119999999999994</v>
      </c>
      <c r="I23" s="72">
        <v>13</v>
      </c>
      <c r="J23" s="19">
        <v>39.857999999999997</v>
      </c>
      <c r="K23" s="73">
        <v>49.841999999999999</v>
      </c>
    </row>
    <row r="24" spans="1:11" ht="12.75" x14ac:dyDescent="0.2">
      <c r="A24" s="108" t="s">
        <v>124</v>
      </c>
      <c r="B24" s="20">
        <v>39999</v>
      </c>
      <c r="C24" s="72">
        <v>17</v>
      </c>
      <c r="D24" s="19">
        <v>209.82499999999999</v>
      </c>
      <c r="E24" s="73">
        <v>308.72199999999998</v>
      </c>
      <c r="F24" s="72">
        <v>1</v>
      </c>
      <c r="G24" s="19">
        <v>7.4539999999999997</v>
      </c>
      <c r="H24" s="73">
        <v>9.06</v>
      </c>
      <c r="I24" s="72">
        <v>33</v>
      </c>
      <c r="J24" s="19">
        <v>1299.3920000000001</v>
      </c>
      <c r="K24" s="73">
        <v>605.29100000000005</v>
      </c>
    </row>
    <row r="25" spans="1:11" ht="12.75" x14ac:dyDescent="0.2">
      <c r="A25" s="108" t="s">
        <v>125</v>
      </c>
      <c r="B25" s="14"/>
      <c r="C25" s="72" t="s">
        <v>138</v>
      </c>
      <c r="D25" s="19" t="s">
        <v>138</v>
      </c>
      <c r="E25" s="73" t="s">
        <v>138</v>
      </c>
      <c r="F25" s="72" t="s">
        <v>138</v>
      </c>
      <c r="G25" s="19" t="s">
        <v>138</v>
      </c>
      <c r="H25" s="73" t="s">
        <v>138</v>
      </c>
      <c r="I25" s="72">
        <v>5</v>
      </c>
      <c r="J25" s="19">
        <v>262.077</v>
      </c>
      <c r="K25" s="73">
        <v>264.69400000000002</v>
      </c>
    </row>
    <row r="26" spans="1:11" ht="12.75" x14ac:dyDescent="0.2">
      <c r="A26" s="109" t="s">
        <v>177</v>
      </c>
      <c r="B26" s="21"/>
      <c r="C26" s="76">
        <f>SUM(C21:C25)</f>
        <v>31</v>
      </c>
      <c r="D26" s="22">
        <f>SUM(D21:D25)</f>
        <v>222.77699999999999</v>
      </c>
      <c r="E26" s="77">
        <f>SUM(E21:E25)</f>
        <v>327.78299999999996</v>
      </c>
      <c r="F26" s="76">
        <f t="shared" ref="F26:H26" si="3">SUM(F20:F25)</f>
        <v>6</v>
      </c>
      <c r="G26" s="22">
        <f t="shared" si="3"/>
        <v>16.061</v>
      </c>
      <c r="H26" s="77">
        <f t="shared" si="3"/>
        <v>20.542000000000002</v>
      </c>
      <c r="I26" s="76">
        <f t="shared" ref="I26:K26" si="4">SUM(I20:I25)</f>
        <v>81</v>
      </c>
      <c r="J26" s="22">
        <f t="shared" si="4"/>
        <v>1606.2530000000002</v>
      </c>
      <c r="K26" s="77">
        <f t="shared" si="4"/>
        <v>924.85100000000011</v>
      </c>
    </row>
    <row r="27" spans="1:11" ht="12.75" x14ac:dyDescent="0.2">
      <c r="A27" s="23"/>
      <c r="B27" s="23"/>
      <c r="C27" s="26"/>
      <c r="D27" s="26"/>
      <c r="E27" s="26"/>
      <c r="F27" s="26"/>
      <c r="G27" s="26"/>
      <c r="H27" s="26"/>
      <c r="I27" s="26"/>
      <c r="J27" s="26"/>
      <c r="K27" s="26"/>
    </row>
    <row r="28" spans="1:11" ht="12.75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ht="15.75" customHeight="1" x14ac:dyDescent="0.2">
      <c r="A29" s="149" t="s">
        <v>246</v>
      </c>
      <c r="B29" s="148"/>
      <c r="C29" s="706" t="s">
        <v>27</v>
      </c>
      <c r="D29" s="708"/>
      <c r="E29" s="707"/>
      <c r="F29" s="708" t="s">
        <v>11</v>
      </c>
      <c r="G29" s="708"/>
      <c r="H29" s="708"/>
      <c r="I29" s="706" t="s">
        <v>5</v>
      </c>
      <c r="J29" s="708"/>
      <c r="K29" s="707"/>
    </row>
    <row r="30" spans="1:11" ht="15" customHeight="1" x14ac:dyDescent="0.2">
      <c r="A30" s="164"/>
      <c r="B30" s="158"/>
      <c r="C30" s="712" t="s">
        <v>28</v>
      </c>
      <c r="D30" s="713"/>
      <c r="E30" s="714"/>
      <c r="F30" s="713" t="s">
        <v>92</v>
      </c>
      <c r="G30" s="713"/>
      <c r="H30" s="713"/>
      <c r="I30" s="712" t="s">
        <v>42</v>
      </c>
      <c r="J30" s="713"/>
      <c r="K30" s="714"/>
    </row>
    <row r="31" spans="1:11" ht="29.25" customHeight="1" x14ac:dyDescent="0.2">
      <c r="A31" s="717" t="s">
        <v>247</v>
      </c>
      <c r="B31" s="718"/>
      <c r="C31" s="83" t="s">
        <v>3</v>
      </c>
      <c r="D31" s="25" t="s">
        <v>110</v>
      </c>
      <c r="E31" s="84" t="s">
        <v>237</v>
      </c>
      <c r="F31" s="25" t="s">
        <v>3</v>
      </c>
      <c r="G31" s="25" t="s">
        <v>110</v>
      </c>
      <c r="H31" s="84" t="s">
        <v>237</v>
      </c>
      <c r="I31" s="83" t="s">
        <v>3</v>
      </c>
      <c r="J31" s="25" t="s">
        <v>110</v>
      </c>
      <c r="K31" s="84" t="s">
        <v>237</v>
      </c>
    </row>
    <row r="32" spans="1:11" ht="33.75" x14ac:dyDescent="0.2">
      <c r="A32" s="719"/>
      <c r="B32" s="720"/>
      <c r="C32" s="67" t="s">
        <v>4</v>
      </c>
      <c r="D32" s="27" t="s">
        <v>145</v>
      </c>
      <c r="E32" s="88" t="s">
        <v>113</v>
      </c>
      <c r="F32" s="27" t="s">
        <v>4</v>
      </c>
      <c r="G32" s="27" t="s">
        <v>145</v>
      </c>
      <c r="H32" s="27" t="s">
        <v>113</v>
      </c>
      <c r="I32" s="67" t="s">
        <v>4</v>
      </c>
      <c r="J32" s="27" t="s">
        <v>145</v>
      </c>
      <c r="K32" s="88" t="s">
        <v>113</v>
      </c>
    </row>
    <row r="33" spans="1:11" ht="12.75" customHeight="1" x14ac:dyDescent="0.2">
      <c r="A33" s="710" t="s">
        <v>36</v>
      </c>
      <c r="B33" s="711"/>
      <c r="C33" s="80"/>
      <c r="D33" s="18"/>
      <c r="E33" s="81"/>
      <c r="F33" s="79"/>
      <c r="G33" s="18"/>
      <c r="H33" s="82"/>
      <c r="I33" s="80"/>
      <c r="J33" s="18"/>
      <c r="K33" s="81"/>
    </row>
    <row r="34" spans="1:11" ht="12.75" x14ac:dyDescent="0.2">
      <c r="A34" s="106" t="s">
        <v>37</v>
      </c>
      <c r="B34" s="14"/>
      <c r="C34" s="72"/>
      <c r="D34" s="19"/>
      <c r="E34" s="73"/>
      <c r="F34" s="65"/>
      <c r="G34" s="19"/>
      <c r="H34" s="78"/>
      <c r="I34" s="72"/>
      <c r="J34" s="19"/>
      <c r="K34" s="73"/>
    </row>
    <row r="35" spans="1:11" ht="12.75" x14ac:dyDescent="0.2">
      <c r="A35" s="108" t="s">
        <v>121</v>
      </c>
      <c r="B35" s="20">
        <v>499</v>
      </c>
      <c r="C35" s="72">
        <v>11</v>
      </c>
      <c r="D35" s="65">
        <v>2.1589999999999998</v>
      </c>
      <c r="E35" s="156">
        <v>1.88</v>
      </c>
      <c r="F35" s="65">
        <v>140</v>
      </c>
      <c r="G35" s="65">
        <v>28.742999999999999</v>
      </c>
      <c r="H35" s="156">
        <v>8.1929999999999996</v>
      </c>
      <c r="I35" s="72">
        <f>SUM(C11,F11,I11,C35,F35)</f>
        <v>188</v>
      </c>
      <c r="J35" s="65">
        <f>SUM(D11,G11,J11,D35,G35)</f>
        <v>37.992999999999995</v>
      </c>
      <c r="K35" s="156">
        <f>SUM(E11,H11,K11,E35,H35)</f>
        <v>18.061</v>
      </c>
    </row>
    <row r="36" spans="1:11" ht="12.75" x14ac:dyDescent="0.2">
      <c r="A36" s="108" t="s">
        <v>122</v>
      </c>
      <c r="B36" s="20">
        <v>1499</v>
      </c>
      <c r="C36" s="72">
        <v>2</v>
      </c>
      <c r="D36" s="65">
        <v>1.677</v>
      </c>
      <c r="E36" s="156">
        <v>0.31900000000000001</v>
      </c>
      <c r="F36" s="65">
        <v>9</v>
      </c>
      <c r="G36" s="65">
        <v>6.9889999999999999</v>
      </c>
      <c r="H36" s="156">
        <v>2.1970000000000001</v>
      </c>
      <c r="I36" s="72">
        <f t="shared" ref="I36:I39" si="5">SUM(C12,F12,I12,C36,F36)</f>
        <v>18</v>
      </c>
      <c r="J36" s="65">
        <f t="shared" ref="J36:J39" si="6">SUM(D12,G12,J12,D36,G36)</f>
        <v>15.533999999999999</v>
      </c>
      <c r="K36" s="156">
        <f t="shared" ref="K36:K39" si="7">SUM(E12,H12,K12,E36,H36)</f>
        <v>10.844000000000001</v>
      </c>
    </row>
    <row r="37" spans="1:11" ht="12.75" x14ac:dyDescent="0.2">
      <c r="A37" s="108" t="s">
        <v>123</v>
      </c>
      <c r="B37" s="20">
        <v>4999</v>
      </c>
      <c r="C37" s="72" t="s">
        <v>138</v>
      </c>
      <c r="D37" s="19" t="s">
        <v>138</v>
      </c>
      <c r="E37" s="73" t="s">
        <v>138</v>
      </c>
      <c r="F37" s="65">
        <v>1</v>
      </c>
      <c r="G37" s="19">
        <v>3.5640000000000001</v>
      </c>
      <c r="H37" s="73">
        <v>0.86399999999999999</v>
      </c>
      <c r="I37" s="72">
        <f t="shared" si="5"/>
        <v>20</v>
      </c>
      <c r="J37" s="65">
        <f t="shared" si="6"/>
        <v>59.091999999999999</v>
      </c>
      <c r="K37" s="156">
        <f t="shared" si="7"/>
        <v>77.567000000000007</v>
      </c>
    </row>
    <row r="38" spans="1:11" ht="12.75" x14ac:dyDescent="0.2">
      <c r="A38" s="108" t="s">
        <v>124</v>
      </c>
      <c r="B38" s="20">
        <v>39999</v>
      </c>
      <c r="C38" s="72">
        <v>20</v>
      </c>
      <c r="D38" s="65">
        <v>462.29</v>
      </c>
      <c r="E38" s="156">
        <v>91.215000000000003</v>
      </c>
      <c r="F38" s="65">
        <v>2</v>
      </c>
      <c r="G38" s="65">
        <v>41.478000000000002</v>
      </c>
      <c r="H38" s="156">
        <v>6.0289999999999999</v>
      </c>
      <c r="I38" s="72">
        <f t="shared" si="5"/>
        <v>58</v>
      </c>
      <c r="J38" s="65">
        <f t="shared" si="6"/>
        <v>1091.1460000000002</v>
      </c>
      <c r="K38" s="156">
        <f t="shared" si="7"/>
        <v>627.21800000000007</v>
      </c>
    </row>
    <row r="39" spans="1:11" ht="12.75" x14ac:dyDescent="0.2">
      <c r="A39" s="108" t="s">
        <v>125</v>
      </c>
      <c r="B39" s="14"/>
      <c r="C39" s="72">
        <v>7</v>
      </c>
      <c r="D39" s="65">
        <v>352.113</v>
      </c>
      <c r="E39" s="156">
        <v>55.667999999999999</v>
      </c>
      <c r="F39" s="72" t="s">
        <v>138</v>
      </c>
      <c r="G39" s="19" t="s">
        <v>138</v>
      </c>
      <c r="H39" s="73" t="s">
        <v>138</v>
      </c>
      <c r="I39" s="72">
        <f t="shared" si="5"/>
        <v>26</v>
      </c>
      <c r="J39" s="65">
        <f t="shared" si="6"/>
        <v>1540.3390000000002</v>
      </c>
      <c r="K39" s="156">
        <f t="shared" si="7"/>
        <v>705.851</v>
      </c>
    </row>
    <row r="40" spans="1:11" ht="12.75" x14ac:dyDescent="0.2">
      <c r="A40" s="145" t="s">
        <v>177</v>
      </c>
      <c r="B40" s="14"/>
      <c r="C40" s="74">
        <f t="shared" ref="C40:E40" si="8">SUM(C35:C39)</f>
        <v>40</v>
      </c>
      <c r="D40" s="31">
        <f t="shared" si="8"/>
        <v>818.23900000000003</v>
      </c>
      <c r="E40" s="75">
        <f t="shared" si="8"/>
        <v>149.08199999999999</v>
      </c>
      <c r="F40" s="577">
        <f t="shared" ref="F40:K40" si="9">SUM(F35:F39)</f>
        <v>152</v>
      </c>
      <c r="G40" s="31">
        <f t="shared" si="9"/>
        <v>80.774000000000001</v>
      </c>
      <c r="H40" s="75">
        <f t="shared" si="9"/>
        <v>17.283000000000001</v>
      </c>
      <c r="I40" s="74">
        <f t="shared" si="9"/>
        <v>310</v>
      </c>
      <c r="J40" s="31">
        <f t="shared" si="9"/>
        <v>2744.1040000000003</v>
      </c>
      <c r="K40" s="75">
        <f t="shared" si="9"/>
        <v>1439.5410000000002</v>
      </c>
    </row>
    <row r="41" spans="1:11" ht="12.75" x14ac:dyDescent="0.2">
      <c r="A41" s="105"/>
      <c r="B41" s="14"/>
      <c r="C41" s="72"/>
      <c r="D41" s="19"/>
      <c r="E41" s="73"/>
      <c r="F41" s="65"/>
      <c r="G41" s="19"/>
      <c r="H41" s="78"/>
      <c r="I41" s="72"/>
      <c r="J41" s="19"/>
      <c r="K41" s="73"/>
    </row>
    <row r="42" spans="1:11" ht="12.75" customHeight="1" x14ac:dyDescent="0.2">
      <c r="A42" s="715" t="s">
        <v>38</v>
      </c>
      <c r="B42" s="716"/>
      <c r="C42" s="72"/>
      <c r="D42" s="19"/>
      <c r="E42" s="73"/>
      <c r="F42" s="65"/>
      <c r="G42" s="19"/>
      <c r="H42" s="78"/>
      <c r="I42" s="72"/>
      <c r="J42" s="19"/>
      <c r="K42" s="73"/>
    </row>
    <row r="43" spans="1:11" ht="12.75" x14ac:dyDescent="0.2">
      <c r="A43" s="106" t="s">
        <v>39</v>
      </c>
      <c r="B43" s="14"/>
      <c r="C43" s="72"/>
      <c r="D43" s="19"/>
      <c r="E43" s="73"/>
      <c r="F43" s="65"/>
      <c r="G43" s="19"/>
      <c r="H43" s="78"/>
      <c r="I43" s="72"/>
      <c r="J43" s="19"/>
      <c r="K43" s="73"/>
    </row>
    <row r="44" spans="1:11" ht="12.75" x14ac:dyDescent="0.2">
      <c r="A44" s="108" t="s">
        <v>126</v>
      </c>
      <c r="B44" s="14">
        <v>99</v>
      </c>
      <c r="C44" s="72">
        <v>9</v>
      </c>
      <c r="D44" s="19">
        <v>1.837</v>
      </c>
      <c r="E44" s="73">
        <v>0.54</v>
      </c>
      <c r="F44" s="65">
        <v>118</v>
      </c>
      <c r="G44" s="19">
        <v>24.463000000000001</v>
      </c>
      <c r="H44" s="73">
        <v>4.54</v>
      </c>
      <c r="I44" s="72">
        <f>SUM(C20,F20,I20,C44,F44)</f>
        <v>143</v>
      </c>
      <c r="J44" s="19">
        <f>SUM(D20,G20,J20,D44,G44)</f>
        <v>28.666</v>
      </c>
      <c r="K44" s="73">
        <f>SUM(E20,H20,K20,E44,H44)</f>
        <v>5.6270000000000007</v>
      </c>
    </row>
    <row r="45" spans="1:11" ht="12.75" x14ac:dyDescent="0.2">
      <c r="A45" s="108" t="s">
        <v>121</v>
      </c>
      <c r="B45" s="20">
        <v>499</v>
      </c>
      <c r="C45" s="72">
        <v>6</v>
      </c>
      <c r="D45" s="19">
        <v>22.013999999999999</v>
      </c>
      <c r="E45" s="73">
        <v>1.7989999999999999</v>
      </c>
      <c r="F45" s="65">
        <v>29</v>
      </c>
      <c r="G45" s="19">
        <v>9.7439999999999998</v>
      </c>
      <c r="H45" s="73">
        <v>4.6390000000000002</v>
      </c>
      <c r="I45" s="72">
        <f t="shared" ref="I45:I49" si="10">SUM(C21,F21,I21,C45,F45)</f>
        <v>54</v>
      </c>
      <c r="J45" s="19">
        <f t="shared" ref="J45:J49" si="11">SUM(D21,G21,J21,D45,G45)</f>
        <v>35.96</v>
      </c>
      <c r="K45" s="73">
        <f t="shared" ref="K45:K49" si="12">SUM(E21,H21,K21,E45,H45)</f>
        <v>11.526</v>
      </c>
    </row>
    <row r="46" spans="1:11" ht="12.75" x14ac:dyDescent="0.2">
      <c r="A46" s="108" t="s">
        <v>122</v>
      </c>
      <c r="B46" s="20">
        <v>1499</v>
      </c>
      <c r="C46" s="72">
        <v>1</v>
      </c>
      <c r="D46" s="19">
        <v>0.15</v>
      </c>
      <c r="E46" s="73">
        <v>1.24</v>
      </c>
      <c r="F46" s="65">
        <v>3</v>
      </c>
      <c r="G46" s="19">
        <v>5.0890000000000004</v>
      </c>
      <c r="H46" s="73">
        <v>2.0750000000000002</v>
      </c>
      <c r="I46" s="72">
        <f t="shared" si="10"/>
        <v>11</v>
      </c>
      <c r="J46" s="19">
        <f t="shared" si="11"/>
        <v>10.301</v>
      </c>
      <c r="K46" s="73">
        <f t="shared" si="12"/>
        <v>10.760999999999999</v>
      </c>
    </row>
    <row r="47" spans="1:11" ht="12.75" x14ac:dyDescent="0.2">
      <c r="A47" s="108" t="s">
        <v>123</v>
      </c>
      <c r="B47" s="20">
        <v>4999</v>
      </c>
      <c r="C47" s="72">
        <v>11</v>
      </c>
      <c r="D47" s="19">
        <v>261.029</v>
      </c>
      <c r="E47" s="73">
        <v>39.283999999999999</v>
      </c>
      <c r="F47" s="65">
        <v>2</v>
      </c>
      <c r="G47" s="19">
        <v>41.478000000000002</v>
      </c>
      <c r="H47" s="73">
        <v>6.0289999999999999</v>
      </c>
      <c r="I47" s="72">
        <f t="shared" si="10"/>
        <v>33</v>
      </c>
      <c r="J47" s="19">
        <f t="shared" si="11"/>
        <v>357.21999999999997</v>
      </c>
      <c r="K47" s="73">
        <f t="shared" si="12"/>
        <v>117.64099999999999</v>
      </c>
    </row>
    <row r="48" spans="1:11" ht="12.75" x14ac:dyDescent="0.2">
      <c r="A48" s="108" t="s">
        <v>124</v>
      </c>
      <c r="B48" s="20">
        <v>39999</v>
      </c>
      <c r="C48" s="72">
        <v>13</v>
      </c>
      <c r="D48" s="19">
        <v>533.20899999999995</v>
      </c>
      <c r="E48" s="73">
        <v>106.21899999999999</v>
      </c>
      <c r="F48" s="72" t="s">
        <v>138</v>
      </c>
      <c r="G48" s="19" t="s">
        <v>138</v>
      </c>
      <c r="H48" s="73" t="s">
        <v>138</v>
      </c>
      <c r="I48" s="72">
        <f t="shared" si="10"/>
        <v>64</v>
      </c>
      <c r="J48" s="19">
        <f t="shared" si="11"/>
        <v>2049.88</v>
      </c>
      <c r="K48" s="73">
        <f t="shared" si="12"/>
        <v>1029.2920000000001</v>
      </c>
    </row>
    <row r="49" spans="1:11" ht="12.75" x14ac:dyDescent="0.2">
      <c r="A49" s="108" t="s">
        <v>125</v>
      </c>
      <c r="B49" s="14"/>
      <c r="C49" s="72" t="s">
        <v>138</v>
      </c>
      <c r="D49" s="19" t="s">
        <v>138</v>
      </c>
      <c r="E49" s="73" t="s">
        <v>138</v>
      </c>
      <c r="F49" s="72" t="s">
        <v>138</v>
      </c>
      <c r="G49" s="19" t="s">
        <v>138</v>
      </c>
      <c r="H49" s="73" t="s">
        <v>138</v>
      </c>
      <c r="I49" s="72">
        <f t="shared" si="10"/>
        <v>5</v>
      </c>
      <c r="J49" s="19">
        <f t="shared" si="11"/>
        <v>262.077</v>
      </c>
      <c r="K49" s="73">
        <f t="shared" si="12"/>
        <v>264.69400000000002</v>
      </c>
    </row>
    <row r="50" spans="1:11" ht="12.75" x14ac:dyDescent="0.2">
      <c r="A50" s="109" t="s">
        <v>177</v>
      </c>
      <c r="B50" s="21"/>
      <c r="C50" s="76">
        <f t="shared" ref="C50:E50" si="13">SUM(C44:C49)</f>
        <v>40</v>
      </c>
      <c r="D50" s="22">
        <f t="shared" si="13"/>
        <v>818.23899999999992</v>
      </c>
      <c r="E50" s="77">
        <f t="shared" si="13"/>
        <v>149.08199999999999</v>
      </c>
      <c r="F50" s="578">
        <f t="shared" ref="F50:H50" si="14">SUM(F44:F49)</f>
        <v>152</v>
      </c>
      <c r="G50" s="22">
        <f t="shared" si="14"/>
        <v>80.774000000000001</v>
      </c>
      <c r="H50" s="77">
        <f t="shared" si="14"/>
        <v>17.283000000000001</v>
      </c>
      <c r="I50" s="76">
        <f>SUM(I44:I49)</f>
        <v>310</v>
      </c>
      <c r="J50" s="22">
        <f>SUM(J44:J49)</f>
        <v>2744.1040000000003</v>
      </c>
      <c r="K50" s="77">
        <f>SUM(K44:K49)</f>
        <v>1439.5410000000002</v>
      </c>
    </row>
    <row r="51" spans="1:1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4" spans="1:11" x14ac:dyDescent="0.2">
      <c r="I54" s="388"/>
      <c r="J54" s="388"/>
      <c r="K54" s="388"/>
    </row>
    <row r="57" spans="1:11" x14ac:dyDescent="0.2">
      <c r="I57" s="388"/>
      <c r="J57" s="388"/>
      <c r="K57" s="388"/>
    </row>
  </sheetData>
  <mergeCells count="20">
    <mergeCell ref="A3:I4"/>
    <mergeCell ref="A1:J2"/>
    <mergeCell ref="C5:E5"/>
    <mergeCell ref="F5:H5"/>
    <mergeCell ref="I5:K5"/>
    <mergeCell ref="A7:B8"/>
    <mergeCell ref="A31:B32"/>
    <mergeCell ref="C6:E6"/>
    <mergeCell ref="F6:H6"/>
    <mergeCell ref="I6:K6"/>
    <mergeCell ref="A33:B33"/>
    <mergeCell ref="I29:K29"/>
    <mergeCell ref="I30:K30"/>
    <mergeCell ref="A42:B42"/>
    <mergeCell ref="A9:B9"/>
    <mergeCell ref="A18:B18"/>
    <mergeCell ref="C29:E29"/>
    <mergeCell ref="F29:H29"/>
    <mergeCell ref="C30:E30"/>
    <mergeCell ref="F30:H3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6" tint="-0.249977111117893"/>
    <pageSetUpPr fitToPage="1"/>
  </sheetPr>
  <dimension ref="A1:H41"/>
  <sheetViews>
    <sheetView zoomScaleNormal="100" workbookViewId="0">
      <selection sqref="A1:H1"/>
    </sheetView>
  </sheetViews>
  <sheetFormatPr defaultColWidth="9.33203125" defaultRowHeight="12.75" x14ac:dyDescent="0.2"/>
  <cols>
    <col min="1" max="1" width="16.5" style="7" customWidth="1"/>
    <col min="2" max="2" width="21.83203125" style="7" customWidth="1"/>
    <col min="3" max="3" width="27.5" style="7" customWidth="1"/>
    <col min="4" max="6" width="9.33203125" style="7"/>
    <col min="7" max="7" width="9" style="7" customWidth="1"/>
    <col min="8" max="16384" width="9.33203125" style="7"/>
  </cols>
  <sheetData>
    <row r="1" spans="1:8" ht="32.25" customHeight="1" x14ac:dyDescent="0.2">
      <c r="A1" s="699" t="s">
        <v>346</v>
      </c>
      <c r="B1" s="699"/>
      <c r="C1" s="699"/>
      <c r="D1" s="699"/>
      <c r="E1" s="699"/>
      <c r="F1" s="699"/>
      <c r="G1" s="699"/>
      <c r="H1" s="683"/>
    </row>
    <row r="2" spans="1:8" x14ac:dyDescent="0.2">
      <c r="A2" s="367" t="s">
        <v>308</v>
      </c>
    </row>
    <row r="3" spans="1:8" ht="16.5" customHeight="1" x14ac:dyDescent="0.2">
      <c r="A3" s="86" t="s">
        <v>51</v>
      </c>
      <c r="B3" s="241" t="s">
        <v>53</v>
      </c>
      <c r="C3" s="241" t="s">
        <v>114</v>
      </c>
    </row>
    <row r="4" spans="1:8" ht="15" customHeight="1" x14ac:dyDescent="0.2">
      <c r="A4" s="87" t="s">
        <v>52</v>
      </c>
      <c r="B4" s="244" t="s">
        <v>54</v>
      </c>
      <c r="C4" s="244" t="s">
        <v>55</v>
      </c>
    </row>
    <row r="5" spans="1:8" x14ac:dyDescent="0.2">
      <c r="A5" s="7" t="s">
        <v>43</v>
      </c>
      <c r="B5" s="634">
        <v>76</v>
      </c>
      <c r="C5" s="672">
        <v>1085.182</v>
      </c>
    </row>
    <row r="6" spans="1:8" x14ac:dyDescent="0.2">
      <c r="A6" s="7" t="s">
        <v>44</v>
      </c>
      <c r="B6" s="634">
        <v>60</v>
      </c>
      <c r="C6" s="672">
        <v>819.44899999999996</v>
      </c>
    </row>
    <row r="7" spans="1:8" x14ac:dyDescent="0.2">
      <c r="A7" s="7" t="s">
        <v>187</v>
      </c>
      <c r="B7" s="634">
        <v>18</v>
      </c>
      <c r="C7" s="672">
        <v>172.65799999999999</v>
      </c>
    </row>
    <row r="8" spans="1:8" x14ac:dyDescent="0.2">
      <c r="A8" s="7" t="s">
        <v>186</v>
      </c>
      <c r="B8" s="634">
        <v>6</v>
      </c>
      <c r="C8" s="672">
        <v>145.363</v>
      </c>
    </row>
    <row r="9" spans="1:8" x14ac:dyDescent="0.2">
      <c r="A9" s="7" t="s">
        <v>49</v>
      </c>
      <c r="B9" s="634">
        <v>3</v>
      </c>
      <c r="C9" s="672">
        <v>105.56399999999999</v>
      </c>
    </row>
    <row r="10" spans="1:8" x14ac:dyDescent="0.2">
      <c r="B10" s="634"/>
      <c r="C10" s="672"/>
    </row>
    <row r="11" spans="1:8" x14ac:dyDescent="0.2">
      <c r="A11" s="7" t="s">
        <v>185</v>
      </c>
      <c r="B11" s="634">
        <v>10</v>
      </c>
      <c r="C11" s="672">
        <v>79.53</v>
      </c>
    </row>
    <row r="12" spans="1:8" x14ac:dyDescent="0.2">
      <c r="A12" s="7" t="s">
        <v>50</v>
      </c>
      <c r="B12" s="634">
        <v>5</v>
      </c>
      <c r="C12" s="672">
        <v>69.075000000000003</v>
      </c>
    </row>
    <row r="13" spans="1:8" x14ac:dyDescent="0.2">
      <c r="A13" s="7" t="s">
        <v>184</v>
      </c>
      <c r="B13" s="634">
        <v>4</v>
      </c>
      <c r="C13" s="672">
        <v>60.854999999999997</v>
      </c>
    </row>
    <row r="14" spans="1:8" x14ac:dyDescent="0.2">
      <c r="A14" s="7" t="s">
        <v>250</v>
      </c>
      <c r="B14" s="634">
        <v>1</v>
      </c>
      <c r="C14" s="672">
        <v>39.191000000000003</v>
      </c>
    </row>
    <row r="15" spans="1:8" x14ac:dyDescent="0.2">
      <c r="A15" s="3"/>
      <c r="B15" s="634"/>
      <c r="C15" s="127"/>
    </row>
    <row r="16" spans="1:8" x14ac:dyDescent="0.2">
      <c r="A16" s="3" t="s">
        <v>56</v>
      </c>
      <c r="B16" s="634">
        <v>127</v>
      </c>
      <c r="C16" s="127">
        <v>167.23699999999999</v>
      </c>
    </row>
    <row r="17" spans="1:8" x14ac:dyDescent="0.2">
      <c r="A17" s="3"/>
      <c r="B17" s="634"/>
      <c r="C17" s="127"/>
    </row>
    <row r="18" spans="1:8" x14ac:dyDescent="0.2">
      <c r="A18" s="34" t="s">
        <v>189</v>
      </c>
      <c r="B18" s="635">
        <f>SUM(B5:B16)</f>
        <v>310</v>
      </c>
      <c r="C18" s="673">
        <f>SUM(C5:C16)</f>
        <v>2744.1039999999994</v>
      </c>
    </row>
    <row r="21" spans="1:8" ht="13.5" customHeight="1" x14ac:dyDescent="0.2"/>
    <row r="22" spans="1:8" ht="19.149999999999999" customHeight="1" x14ac:dyDescent="0.2">
      <c r="A22" s="704" t="s">
        <v>348</v>
      </c>
      <c r="B22" s="704"/>
      <c r="C22" s="704"/>
      <c r="D22" s="704"/>
      <c r="E22" s="704"/>
      <c r="F22" s="704"/>
      <c r="G22" s="704"/>
      <c r="H22" s="683"/>
    </row>
    <row r="23" spans="1:8" ht="15.75" customHeight="1" x14ac:dyDescent="0.2">
      <c r="A23" s="704"/>
      <c r="B23" s="704"/>
      <c r="C23" s="704"/>
      <c r="D23" s="704"/>
      <c r="E23" s="704"/>
      <c r="F23" s="704"/>
      <c r="G23" s="704"/>
      <c r="H23" s="683"/>
    </row>
    <row r="24" spans="1:8" x14ac:dyDescent="0.2">
      <c r="A24" s="367" t="s">
        <v>309</v>
      </c>
    </row>
    <row r="25" spans="1:8" ht="15" customHeight="1" x14ac:dyDescent="0.2">
      <c r="A25" s="86" t="s">
        <v>51</v>
      </c>
      <c r="B25" s="241" t="s">
        <v>53</v>
      </c>
      <c r="C25" s="241" t="s">
        <v>114</v>
      </c>
    </row>
    <row r="26" spans="1:8" ht="15" customHeight="1" x14ac:dyDescent="0.2">
      <c r="A26" s="87" t="s">
        <v>52</v>
      </c>
      <c r="B26" s="244" t="s">
        <v>54</v>
      </c>
      <c r="C26" s="244" t="s">
        <v>55</v>
      </c>
    </row>
    <row r="27" spans="1:8" x14ac:dyDescent="0.2">
      <c r="A27" s="3" t="s">
        <v>45</v>
      </c>
      <c r="B27" s="634">
        <v>12</v>
      </c>
      <c r="C27" s="405">
        <v>33.197000000000003</v>
      </c>
    </row>
    <row r="28" spans="1:8" x14ac:dyDescent="0.2">
      <c r="A28" s="3" t="s">
        <v>46</v>
      </c>
      <c r="B28" s="634">
        <v>16</v>
      </c>
      <c r="C28" s="405">
        <v>20.562000000000001</v>
      </c>
    </row>
    <row r="29" spans="1:8" x14ac:dyDescent="0.2">
      <c r="A29" s="3" t="s">
        <v>43</v>
      </c>
      <c r="B29" s="634">
        <v>56</v>
      </c>
      <c r="C29" s="405">
        <v>15.925000000000001</v>
      </c>
    </row>
    <row r="30" spans="1:8" x14ac:dyDescent="0.2">
      <c r="A30" s="3" t="s">
        <v>44</v>
      </c>
      <c r="B30" s="634">
        <v>25</v>
      </c>
      <c r="C30" s="405">
        <v>10.81</v>
      </c>
    </row>
    <row r="31" spans="1:8" x14ac:dyDescent="0.2">
      <c r="A31" s="3" t="s">
        <v>188</v>
      </c>
      <c r="B31" s="634">
        <v>2</v>
      </c>
      <c r="C31" s="405">
        <v>9.8119999999999994</v>
      </c>
    </row>
    <row r="32" spans="1:8" x14ac:dyDescent="0.2">
      <c r="A32" s="3"/>
      <c r="B32" s="634"/>
      <c r="C32" s="405"/>
    </row>
    <row r="33" spans="1:3" x14ac:dyDescent="0.2">
      <c r="A33" s="3" t="s">
        <v>47</v>
      </c>
      <c r="B33" s="634">
        <v>3</v>
      </c>
      <c r="C33" s="405">
        <v>9.2010000000000005</v>
      </c>
    </row>
    <row r="34" spans="1:3" x14ac:dyDescent="0.2">
      <c r="A34" s="3" t="s">
        <v>48</v>
      </c>
      <c r="B34" s="634">
        <v>3</v>
      </c>
      <c r="C34" s="405">
        <v>7.0919999999999996</v>
      </c>
    </row>
    <row r="35" spans="1:3" x14ac:dyDescent="0.2">
      <c r="A35" s="3" t="s">
        <v>185</v>
      </c>
      <c r="B35" s="634">
        <v>2</v>
      </c>
      <c r="C35" s="405">
        <v>6.7640000000000002</v>
      </c>
    </row>
    <row r="36" spans="1:3" x14ac:dyDescent="0.2">
      <c r="A36" s="3" t="s">
        <v>251</v>
      </c>
      <c r="B36" s="634">
        <v>20</v>
      </c>
      <c r="C36" s="405">
        <v>5.4880000000000004</v>
      </c>
    </row>
    <row r="37" spans="1:3" x14ac:dyDescent="0.2">
      <c r="A37" s="3" t="s">
        <v>186</v>
      </c>
      <c r="B37" s="634">
        <v>18</v>
      </c>
      <c r="C37" s="405">
        <v>4.96</v>
      </c>
    </row>
    <row r="38" spans="1:3" x14ac:dyDescent="0.2">
      <c r="A38" s="3"/>
      <c r="B38" s="634"/>
      <c r="C38" s="405"/>
    </row>
    <row r="39" spans="1:3" x14ac:dyDescent="0.2">
      <c r="A39" s="3" t="s">
        <v>56</v>
      </c>
      <c r="B39" s="634">
        <v>97</v>
      </c>
      <c r="C39" s="405">
        <v>25.286999999999999</v>
      </c>
    </row>
    <row r="40" spans="1:3" x14ac:dyDescent="0.2">
      <c r="A40" s="3"/>
      <c r="B40" s="634"/>
      <c r="C40" s="405"/>
    </row>
    <row r="41" spans="1:3" x14ac:dyDescent="0.2">
      <c r="A41" s="34" t="s">
        <v>189</v>
      </c>
      <c r="B41" s="635">
        <f>SUM(B27:B39)</f>
        <v>254</v>
      </c>
      <c r="C41" s="406">
        <f>SUM(C27:C39)</f>
        <v>149.09799999999998</v>
      </c>
    </row>
  </sheetData>
  <mergeCells count="2">
    <mergeCell ref="A1:H1"/>
    <mergeCell ref="A22:H23"/>
  </mergeCells>
  <pageMargins left="0.7" right="0.7" top="0.75" bottom="0.75" header="0.3" footer="0.3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6"/>
  <sheetViews>
    <sheetView zoomScaleNormal="100" workbookViewId="0"/>
  </sheetViews>
  <sheetFormatPr defaultColWidth="9.33203125" defaultRowHeight="11.25" x14ac:dyDescent="0.2"/>
  <cols>
    <col min="1" max="1" width="41.83203125" style="1" customWidth="1"/>
    <col min="2" max="7" width="11.83203125" style="1" customWidth="1"/>
    <col min="8" max="10" width="12.33203125" style="1" customWidth="1"/>
    <col min="11" max="16384" width="9.33203125" style="1"/>
  </cols>
  <sheetData>
    <row r="1" spans="1:11" ht="20.25" customHeight="1" x14ac:dyDescent="0.25">
      <c r="A1" s="179" t="s">
        <v>383</v>
      </c>
    </row>
    <row r="2" spans="1:11" ht="15" customHeight="1" x14ac:dyDescent="0.2">
      <c r="A2" s="367" t="s">
        <v>384</v>
      </c>
    </row>
    <row r="3" spans="1:11" ht="18" customHeight="1" x14ac:dyDescent="0.2">
      <c r="A3" s="149" t="s">
        <v>1</v>
      </c>
      <c r="B3" s="706" t="s">
        <v>284</v>
      </c>
      <c r="C3" s="708"/>
      <c r="D3" s="707"/>
      <c r="E3" s="706" t="s">
        <v>285</v>
      </c>
      <c r="F3" s="708"/>
      <c r="G3" s="707"/>
      <c r="H3" s="706" t="s">
        <v>181</v>
      </c>
      <c r="I3" s="708"/>
      <c r="J3" s="707"/>
    </row>
    <row r="4" spans="1:11" ht="28.5" customHeight="1" x14ac:dyDescent="0.2">
      <c r="A4" s="129" t="s">
        <v>2</v>
      </c>
      <c r="B4" s="83" t="s">
        <v>3</v>
      </c>
      <c r="C4" s="25" t="s">
        <v>110</v>
      </c>
      <c r="D4" s="84" t="s">
        <v>238</v>
      </c>
      <c r="E4" s="83" t="s">
        <v>3</v>
      </c>
      <c r="F4" s="25" t="s">
        <v>110</v>
      </c>
      <c r="G4" s="84" t="s">
        <v>238</v>
      </c>
      <c r="H4" s="83" t="s">
        <v>3</v>
      </c>
      <c r="I4" s="25" t="s">
        <v>110</v>
      </c>
      <c r="J4" s="84" t="s">
        <v>238</v>
      </c>
    </row>
    <row r="5" spans="1:11" ht="33.75" x14ac:dyDescent="0.2">
      <c r="A5" s="157"/>
      <c r="B5" s="67" t="s">
        <v>4</v>
      </c>
      <c r="C5" s="27" t="s">
        <v>145</v>
      </c>
      <c r="D5" s="27" t="s">
        <v>236</v>
      </c>
      <c r="E5" s="67" t="s">
        <v>4</v>
      </c>
      <c r="F5" s="27" t="s">
        <v>145</v>
      </c>
      <c r="G5" s="27" t="s">
        <v>236</v>
      </c>
      <c r="H5" s="67" t="s">
        <v>4</v>
      </c>
      <c r="I5" s="27" t="s">
        <v>145</v>
      </c>
      <c r="J5" s="88" t="s">
        <v>236</v>
      </c>
    </row>
    <row r="6" spans="1:11" ht="12.75" customHeight="1" x14ac:dyDescent="0.2">
      <c r="A6" s="105" t="s">
        <v>158</v>
      </c>
      <c r="B6" s="420">
        <v>1</v>
      </c>
      <c r="C6" s="421">
        <v>0.47899999999999998</v>
      </c>
      <c r="D6" s="422">
        <v>0.51</v>
      </c>
      <c r="E6" s="426" t="s">
        <v>138</v>
      </c>
      <c r="F6" s="427" t="s">
        <v>138</v>
      </c>
      <c r="G6" s="428" t="s">
        <v>138</v>
      </c>
      <c r="H6" s="216">
        <f>B6</f>
        <v>1</v>
      </c>
      <c r="I6" s="423">
        <f>C6</f>
        <v>0.47899999999999998</v>
      </c>
      <c r="J6" s="217">
        <f>D6</f>
        <v>0.51</v>
      </c>
    </row>
    <row r="7" spans="1:11" ht="12.75" customHeight="1" x14ac:dyDescent="0.2">
      <c r="A7" s="105" t="s">
        <v>159</v>
      </c>
      <c r="B7" s="426" t="s">
        <v>138</v>
      </c>
      <c r="C7" s="427" t="s">
        <v>138</v>
      </c>
      <c r="D7" s="428" t="s">
        <v>138</v>
      </c>
      <c r="E7" s="426" t="s">
        <v>138</v>
      </c>
      <c r="F7" s="427" t="s">
        <v>138</v>
      </c>
      <c r="G7" s="428" t="s">
        <v>138</v>
      </c>
      <c r="H7" s="426" t="s">
        <v>138</v>
      </c>
      <c r="I7" s="427" t="s">
        <v>138</v>
      </c>
      <c r="J7" s="428" t="s">
        <v>138</v>
      </c>
    </row>
    <row r="8" spans="1:11" ht="12.75" customHeight="1" x14ac:dyDescent="0.2">
      <c r="A8" s="105" t="s">
        <v>160</v>
      </c>
      <c r="B8" s="426" t="s">
        <v>138</v>
      </c>
      <c r="C8" s="427" t="s">
        <v>138</v>
      </c>
      <c r="D8" s="428" t="s">
        <v>138</v>
      </c>
      <c r="E8" s="426">
        <v>8</v>
      </c>
      <c r="F8" s="38">
        <v>343.21800000000002</v>
      </c>
      <c r="G8" s="425">
        <v>233.36600000000001</v>
      </c>
      <c r="H8" s="426">
        <f>-E8</f>
        <v>-8</v>
      </c>
      <c r="I8" s="427">
        <f>-F8</f>
        <v>-343.21800000000002</v>
      </c>
      <c r="J8" s="429">
        <f>-G8</f>
        <v>-233.36600000000001</v>
      </c>
    </row>
    <row r="9" spans="1:11" ht="17.25" customHeight="1" x14ac:dyDescent="0.2">
      <c r="A9" s="145" t="s">
        <v>171</v>
      </c>
      <c r="B9" s="430">
        <f t="shared" ref="B9:G9" si="0">SUM(B6:B8)</f>
        <v>1</v>
      </c>
      <c r="C9" s="431">
        <f t="shared" si="0"/>
        <v>0.47899999999999998</v>
      </c>
      <c r="D9" s="432">
        <f t="shared" si="0"/>
        <v>0.51</v>
      </c>
      <c r="E9" s="433">
        <f t="shared" si="0"/>
        <v>8</v>
      </c>
      <c r="F9" s="434">
        <f t="shared" si="0"/>
        <v>343.21800000000002</v>
      </c>
      <c r="G9" s="435">
        <f t="shared" si="0"/>
        <v>233.36600000000001</v>
      </c>
      <c r="H9" s="433">
        <f>SUM(H6:H8)</f>
        <v>-7</v>
      </c>
      <c r="I9" s="434">
        <f>SUM(I6:I8)</f>
        <v>-342.73900000000003</v>
      </c>
      <c r="J9" s="435">
        <f>SUM(J6:J8)</f>
        <v>-232.85600000000002</v>
      </c>
      <c r="K9" s="382"/>
    </row>
    <row r="10" spans="1:11" ht="12.75" customHeight="1" x14ac:dyDescent="0.2">
      <c r="A10" s="105"/>
      <c r="B10" s="424"/>
      <c r="C10" s="38"/>
      <c r="D10" s="425"/>
      <c r="E10" s="426"/>
      <c r="F10" s="427"/>
      <c r="G10" s="428"/>
      <c r="H10" s="426"/>
      <c r="I10" s="427"/>
      <c r="J10" s="428"/>
    </row>
    <row r="11" spans="1:11" ht="12.75" customHeight="1" x14ac:dyDescent="0.2">
      <c r="A11" s="134" t="s">
        <v>161</v>
      </c>
      <c r="B11" s="426" t="s">
        <v>138</v>
      </c>
      <c r="C11" s="427" t="s">
        <v>138</v>
      </c>
      <c r="D11" s="428" t="s">
        <v>138</v>
      </c>
      <c r="E11" s="424">
        <v>1</v>
      </c>
      <c r="F11" s="38">
        <v>20.027999999999999</v>
      </c>
      <c r="G11" s="425">
        <v>3.8</v>
      </c>
      <c r="H11" s="424">
        <f>-E12</f>
        <v>-1</v>
      </c>
      <c r="I11" s="38">
        <f>-F11</f>
        <v>-20.027999999999999</v>
      </c>
      <c r="J11" s="425">
        <f>-G11</f>
        <v>-3.8</v>
      </c>
    </row>
    <row r="12" spans="1:11" ht="12.75" customHeight="1" x14ac:dyDescent="0.2">
      <c r="A12" s="134" t="s">
        <v>11</v>
      </c>
      <c r="B12" s="426" t="s">
        <v>138</v>
      </c>
      <c r="C12" s="427" t="s">
        <v>138</v>
      </c>
      <c r="D12" s="428" t="s">
        <v>138</v>
      </c>
      <c r="E12" s="424">
        <v>1</v>
      </c>
      <c r="F12" s="38">
        <v>0.17499999999999999</v>
      </c>
      <c r="G12" s="425">
        <v>0.127</v>
      </c>
      <c r="H12" s="424">
        <f>-E12</f>
        <v>-1</v>
      </c>
      <c r="I12" s="38">
        <f>-F12</f>
        <v>-0.17499999999999999</v>
      </c>
      <c r="J12" s="425">
        <f>-G12</f>
        <v>-0.127</v>
      </c>
      <c r="K12" s="399"/>
    </row>
    <row r="13" spans="1:11" ht="12.75" customHeight="1" x14ac:dyDescent="0.2">
      <c r="A13" s="192" t="s">
        <v>18</v>
      </c>
      <c r="B13" s="424"/>
      <c r="C13" s="38"/>
      <c r="D13" s="425"/>
      <c r="E13" s="426"/>
      <c r="F13" s="427"/>
      <c r="G13" s="428"/>
      <c r="H13" s="426"/>
      <c r="I13" s="38"/>
      <c r="J13" s="425"/>
    </row>
    <row r="14" spans="1:11" ht="17.25" customHeight="1" x14ac:dyDescent="0.2">
      <c r="A14" s="172" t="s">
        <v>162</v>
      </c>
      <c r="B14" s="439">
        <f t="shared" ref="B14:J14" si="1">SUM(B11:B12)</f>
        <v>0</v>
      </c>
      <c r="C14" s="440">
        <f t="shared" si="1"/>
        <v>0</v>
      </c>
      <c r="D14" s="441">
        <f t="shared" si="1"/>
        <v>0</v>
      </c>
      <c r="E14" s="436">
        <f t="shared" si="1"/>
        <v>2</v>
      </c>
      <c r="F14" s="437">
        <f t="shared" si="1"/>
        <v>20.202999999999999</v>
      </c>
      <c r="G14" s="438">
        <f t="shared" si="1"/>
        <v>3.9269999999999996</v>
      </c>
      <c r="H14" s="436">
        <f>SUM(H11:H12)</f>
        <v>-2</v>
      </c>
      <c r="I14" s="440">
        <f>SUM(I11:I12)</f>
        <v>-20.202999999999999</v>
      </c>
      <c r="J14" s="441">
        <f t="shared" si="1"/>
        <v>-3.9269999999999996</v>
      </c>
    </row>
    <row r="15" spans="1:11" ht="12.75" customHeight="1" x14ac:dyDescent="0.2">
      <c r="A15" s="173"/>
      <c r="B15" s="424"/>
      <c r="C15" s="38"/>
      <c r="D15" s="425"/>
      <c r="E15" s="426"/>
      <c r="F15" s="427"/>
      <c r="G15" s="428"/>
      <c r="H15" s="426"/>
      <c r="I15" s="427"/>
      <c r="J15" s="428"/>
    </row>
    <row r="16" spans="1:11" ht="27.75" customHeight="1" x14ac:dyDescent="0.2">
      <c r="A16" s="174" t="s">
        <v>163</v>
      </c>
      <c r="B16" s="442">
        <f t="shared" ref="B16:J16" si="2">SUM(B14,B9)</f>
        <v>1</v>
      </c>
      <c r="C16" s="39">
        <f t="shared" si="2"/>
        <v>0.47899999999999998</v>
      </c>
      <c r="D16" s="443">
        <f t="shared" si="2"/>
        <v>0.51</v>
      </c>
      <c r="E16" s="442">
        <f t="shared" si="2"/>
        <v>10</v>
      </c>
      <c r="F16" s="39">
        <f t="shared" si="2"/>
        <v>363.42099999999999</v>
      </c>
      <c r="G16" s="443">
        <f t="shared" si="2"/>
        <v>237.29300000000001</v>
      </c>
      <c r="H16" s="442">
        <f>SUM(H14,H9)</f>
        <v>-9</v>
      </c>
      <c r="I16" s="39">
        <f t="shared" si="2"/>
        <v>-362.94200000000001</v>
      </c>
      <c r="J16" s="443">
        <f t="shared" si="2"/>
        <v>-236.78300000000002</v>
      </c>
    </row>
    <row r="17" spans="1:1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1" x14ac:dyDescent="0.2">
      <c r="A18" s="6"/>
      <c r="B18" s="6"/>
      <c r="C18" s="6"/>
      <c r="D18" s="40"/>
      <c r="E18" s="40"/>
      <c r="F18" s="40"/>
      <c r="G18" s="40"/>
      <c r="H18" s="40"/>
      <c r="I18" s="40"/>
      <c r="J18" s="40"/>
      <c r="K18" s="40"/>
    </row>
    <row r="19" spans="1:11" x14ac:dyDescent="0.2">
      <c r="D19" s="333"/>
      <c r="E19" s="40"/>
      <c r="F19" s="40"/>
      <c r="G19" s="40"/>
      <c r="H19" s="333"/>
      <c r="I19" s="333"/>
      <c r="J19" s="333"/>
      <c r="K19" s="40"/>
    </row>
    <row r="20" spans="1:11" x14ac:dyDescent="0.2">
      <c r="B20" s="330"/>
      <c r="C20" s="330"/>
      <c r="D20" s="330"/>
    </row>
    <row r="21" spans="1:11" x14ac:dyDescent="0.2">
      <c r="F21" s="235"/>
      <c r="H21" s="235"/>
      <c r="J21" s="332"/>
      <c r="K21" s="40"/>
    </row>
    <row r="22" spans="1:11" x14ac:dyDescent="0.2">
      <c r="D22" s="40"/>
      <c r="J22" s="40"/>
      <c r="K22" s="40"/>
    </row>
    <row r="23" spans="1:11" x14ac:dyDescent="0.2">
      <c r="B23" s="235"/>
      <c r="C23" s="330"/>
      <c r="D23" s="330"/>
    </row>
    <row r="24" spans="1:11" x14ac:dyDescent="0.2">
      <c r="D24" s="40"/>
      <c r="J24" s="40"/>
      <c r="K24" s="40"/>
    </row>
    <row r="25" spans="1:11" x14ac:dyDescent="0.2">
      <c r="D25" s="333"/>
      <c r="J25" s="334"/>
      <c r="K25" s="40"/>
    </row>
    <row r="26" spans="1:11" x14ac:dyDescent="0.2">
      <c r="D26" s="335"/>
      <c r="E26" s="333"/>
      <c r="F26" s="333"/>
      <c r="G26" s="40"/>
      <c r="H26" s="40"/>
      <c r="I26" s="40"/>
      <c r="J26" s="40"/>
      <c r="K26" s="40"/>
    </row>
    <row r="27" spans="1:11" x14ac:dyDescent="0.2">
      <c r="B27" s="330"/>
      <c r="C27" s="330"/>
      <c r="D27" s="333"/>
      <c r="E27" s="335"/>
      <c r="F27" s="40"/>
      <c r="G27" s="40"/>
      <c r="H27" s="40"/>
      <c r="I27" s="40"/>
      <c r="J27" s="40"/>
      <c r="K27" s="40"/>
    </row>
    <row r="28" spans="1:11" x14ac:dyDescent="0.2">
      <c r="B28" s="330"/>
      <c r="C28" s="330"/>
      <c r="D28" s="333"/>
      <c r="E28" s="335"/>
      <c r="F28" s="40"/>
      <c r="G28" s="40"/>
      <c r="H28" s="40"/>
      <c r="I28" s="40"/>
      <c r="J28" s="40"/>
      <c r="K28" s="40"/>
    </row>
    <row r="29" spans="1:11" x14ac:dyDescent="0.2">
      <c r="B29" s="330"/>
      <c r="C29" s="330"/>
      <c r="D29" s="333"/>
      <c r="E29" s="335"/>
      <c r="F29" s="40"/>
      <c r="G29" s="40"/>
      <c r="H29" s="40"/>
      <c r="I29" s="40"/>
      <c r="J29" s="40"/>
      <c r="K29" s="40"/>
    </row>
    <row r="30" spans="1:11" x14ac:dyDescent="0.2">
      <c r="B30" s="330"/>
      <c r="C30" s="330"/>
      <c r="D30" s="333"/>
      <c r="E30" s="40"/>
      <c r="F30" s="40"/>
      <c r="G30" s="40"/>
      <c r="H30" s="40"/>
      <c r="I30" s="40"/>
      <c r="J30" s="40"/>
      <c r="K30" s="40"/>
    </row>
    <row r="31" spans="1:11" x14ac:dyDescent="0.2">
      <c r="B31" s="330"/>
      <c r="C31" s="330"/>
      <c r="D31" s="333"/>
      <c r="E31" s="333"/>
      <c r="F31" s="333"/>
      <c r="G31" s="40"/>
      <c r="H31" s="40"/>
      <c r="I31" s="40"/>
      <c r="J31" s="40"/>
      <c r="K31" s="40"/>
    </row>
    <row r="32" spans="1:11" x14ac:dyDescent="0.2">
      <c r="B32" s="330"/>
      <c r="C32" s="330"/>
      <c r="D32" s="333"/>
      <c r="E32" s="40"/>
      <c r="F32" s="40"/>
      <c r="G32" s="40"/>
      <c r="H32" s="40"/>
      <c r="I32" s="40"/>
      <c r="J32" s="40"/>
      <c r="K32" s="40"/>
    </row>
    <row r="33" spans="2:10" x14ac:dyDescent="0.2">
      <c r="B33" s="330"/>
      <c r="C33" s="330"/>
      <c r="D33" s="330"/>
    </row>
    <row r="34" spans="2:10" x14ac:dyDescent="0.2">
      <c r="B34" s="330"/>
      <c r="C34" s="330"/>
      <c r="D34" s="330"/>
    </row>
    <row r="35" spans="2:10" x14ac:dyDescent="0.2">
      <c r="B35" s="330"/>
      <c r="C35" s="330"/>
      <c r="D35" s="331"/>
      <c r="E35" s="330"/>
      <c r="F35" s="330"/>
    </row>
    <row r="36" spans="2:10" x14ac:dyDescent="0.2">
      <c r="B36" s="330"/>
      <c r="C36" s="330"/>
      <c r="D36" s="330"/>
      <c r="E36" s="330"/>
      <c r="F36" s="330"/>
      <c r="J36" s="329"/>
    </row>
    <row r="37" spans="2:10" x14ac:dyDescent="0.2">
      <c r="B37" s="330"/>
      <c r="C37" s="330"/>
      <c r="D37" s="330"/>
      <c r="E37" s="330"/>
      <c r="F37" s="330"/>
      <c r="I37" s="291"/>
    </row>
    <row r="38" spans="2:10" x14ac:dyDescent="0.2">
      <c r="B38" s="330"/>
      <c r="C38" s="330"/>
      <c r="D38" s="330"/>
      <c r="E38" s="330"/>
      <c r="F38" s="330"/>
    </row>
    <row r="39" spans="2:10" x14ac:dyDescent="0.2">
      <c r="B39" s="330"/>
      <c r="C39" s="330"/>
      <c r="D39" s="330"/>
      <c r="E39" s="330"/>
      <c r="F39" s="330"/>
    </row>
    <row r="40" spans="2:10" x14ac:dyDescent="0.2">
      <c r="D40" s="330"/>
      <c r="E40" s="330"/>
      <c r="F40" s="330"/>
    </row>
    <row r="41" spans="2:10" x14ac:dyDescent="0.2">
      <c r="D41" s="330"/>
      <c r="E41" s="330"/>
      <c r="F41" s="330"/>
    </row>
    <row r="42" spans="2:10" x14ac:dyDescent="0.2">
      <c r="D42" s="330"/>
      <c r="E42" s="330"/>
      <c r="F42" s="330"/>
    </row>
    <row r="43" spans="2:10" x14ac:dyDescent="0.2">
      <c r="D43" s="330"/>
      <c r="E43" s="330"/>
      <c r="F43" s="330"/>
    </row>
    <row r="44" spans="2:10" x14ac:dyDescent="0.2">
      <c r="D44" s="330"/>
      <c r="E44" s="330"/>
      <c r="F44" s="324"/>
    </row>
    <row r="45" spans="2:10" x14ac:dyDescent="0.2">
      <c r="D45" s="330"/>
      <c r="E45" s="330"/>
      <c r="F45" s="330"/>
    </row>
    <row r="46" spans="2:10" x14ac:dyDescent="0.2">
      <c r="D46" s="330"/>
      <c r="E46" s="330"/>
      <c r="F46" s="330"/>
    </row>
  </sheetData>
  <mergeCells count="3">
    <mergeCell ref="B3:D3"/>
    <mergeCell ref="E3:G3"/>
    <mergeCell ref="H3:J3"/>
  </mergeCells>
  <pageMargins left="0.7" right="0.7" top="0.75" bottom="0.75" header="0.3" footer="0.3"/>
  <pageSetup paperSize="9" scale="6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26"/>
  <sheetViews>
    <sheetView zoomScaleNormal="100" workbookViewId="0">
      <selection sqref="A1:D2"/>
    </sheetView>
  </sheetViews>
  <sheetFormatPr defaultColWidth="9.33203125" defaultRowHeight="11.25" x14ac:dyDescent="0.2"/>
  <cols>
    <col min="1" max="1" width="48.1640625" style="1" customWidth="1"/>
    <col min="2" max="2" width="14" style="1" customWidth="1"/>
    <col min="3" max="3" width="12.5" style="1" customWidth="1"/>
    <col min="4" max="4" width="13.5" style="1" customWidth="1"/>
    <col min="5" max="16384" width="9.33203125" style="1"/>
  </cols>
  <sheetData>
    <row r="1" spans="1:4" ht="15.75" customHeight="1" x14ac:dyDescent="0.2">
      <c r="A1" s="721" t="s">
        <v>385</v>
      </c>
      <c r="B1" s="722"/>
      <c r="C1" s="722"/>
      <c r="D1" s="722"/>
    </row>
    <row r="2" spans="1:4" ht="24.75" customHeight="1" x14ac:dyDescent="0.2">
      <c r="A2" s="722"/>
      <c r="B2" s="722"/>
      <c r="C2" s="722"/>
      <c r="D2" s="722"/>
    </row>
    <row r="3" spans="1:4" ht="21" customHeight="1" x14ac:dyDescent="0.2">
      <c r="A3" s="367" t="s">
        <v>386</v>
      </c>
    </row>
    <row r="4" spans="1:4" ht="34.5" customHeight="1" x14ac:dyDescent="0.2">
      <c r="A4" s="149" t="s">
        <v>57</v>
      </c>
      <c r="B4" s="395" t="s">
        <v>3</v>
      </c>
      <c r="C4" s="396" t="s">
        <v>110</v>
      </c>
      <c r="D4" s="397" t="s">
        <v>238</v>
      </c>
    </row>
    <row r="5" spans="1:4" ht="39.75" customHeight="1" x14ac:dyDescent="0.2">
      <c r="A5" s="175" t="s">
        <v>58</v>
      </c>
      <c r="B5" s="67" t="s">
        <v>4</v>
      </c>
      <c r="C5" s="27" t="s">
        <v>145</v>
      </c>
      <c r="D5" s="88" t="s">
        <v>236</v>
      </c>
    </row>
    <row r="6" spans="1:4" ht="12.75" x14ac:dyDescent="0.2">
      <c r="A6" s="105"/>
      <c r="B6" s="52"/>
      <c r="C6" s="444"/>
      <c r="D6" s="53"/>
    </row>
    <row r="7" spans="1:4" ht="12.75" x14ac:dyDescent="0.2">
      <c r="A7" s="105" t="s">
        <v>164</v>
      </c>
      <c r="B7" s="426" t="s">
        <v>138</v>
      </c>
      <c r="C7" s="427" t="s">
        <v>138</v>
      </c>
      <c r="D7" s="428" t="s">
        <v>138</v>
      </c>
    </row>
    <row r="8" spans="1:4" ht="12.75" x14ac:dyDescent="0.2">
      <c r="A8" s="105" t="s">
        <v>165</v>
      </c>
      <c r="B8" s="426" t="s">
        <v>138</v>
      </c>
      <c r="C8" s="427" t="s">
        <v>138</v>
      </c>
      <c r="D8" s="428" t="s">
        <v>138</v>
      </c>
    </row>
    <row r="9" spans="1:4" ht="12.75" x14ac:dyDescent="0.2">
      <c r="A9" s="105" t="s">
        <v>143</v>
      </c>
      <c r="B9" s="54"/>
      <c r="C9" s="50"/>
      <c r="D9" s="55"/>
    </row>
    <row r="10" spans="1:4" ht="12.75" x14ac:dyDescent="0.2">
      <c r="A10" s="176" t="s">
        <v>59</v>
      </c>
      <c r="B10" s="54">
        <v>1</v>
      </c>
      <c r="C10" s="445">
        <v>0.47899999999999998</v>
      </c>
      <c r="D10" s="55">
        <v>0.51</v>
      </c>
    </row>
    <row r="11" spans="1:4" ht="12.75" x14ac:dyDescent="0.2">
      <c r="A11" s="105" t="s">
        <v>286</v>
      </c>
      <c r="B11" s="426" t="s">
        <v>138</v>
      </c>
      <c r="C11" s="427" t="s">
        <v>138</v>
      </c>
      <c r="D11" s="428" t="s">
        <v>138</v>
      </c>
    </row>
    <row r="12" spans="1:4" ht="12.75" x14ac:dyDescent="0.2">
      <c r="A12" s="145" t="s">
        <v>166</v>
      </c>
      <c r="B12" s="439">
        <f>SUM(B7:B11)</f>
        <v>1</v>
      </c>
      <c r="C12" s="440">
        <f>SUM(C7:C11)</f>
        <v>0.47899999999999998</v>
      </c>
      <c r="D12" s="441">
        <f>SUM(D7:D11)</f>
        <v>0.51</v>
      </c>
    </row>
    <row r="13" spans="1:4" ht="12.75" x14ac:dyDescent="0.2">
      <c r="A13" s="105"/>
      <c r="B13" s="54"/>
      <c r="C13" s="445"/>
      <c r="D13" s="55"/>
    </row>
    <row r="14" spans="1:4" ht="12.75" x14ac:dyDescent="0.2">
      <c r="A14" s="105" t="s">
        <v>167</v>
      </c>
      <c r="B14" s="54">
        <v>5</v>
      </c>
      <c r="C14" s="50">
        <v>144.86500000000001</v>
      </c>
      <c r="D14" s="55">
        <v>76.944999999999993</v>
      </c>
    </row>
    <row r="15" spans="1:4" ht="12.75" x14ac:dyDescent="0.2">
      <c r="A15" s="105" t="s">
        <v>197</v>
      </c>
      <c r="B15" s="426" t="s">
        <v>138</v>
      </c>
      <c r="C15" s="427" t="s">
        <v>138</v>
      </c>
      <c r="D15" s="428" t="s">
        <v>138</v>
      </c>
    </row>
    <row r="16" spans="1:4" ht="12.75" x14ac:dyDescent="0.2">
      <c r="A16" s="105" t="s">
        <v>168</v>
      </c>
      <c r="B16" s="54">
        <v>5</v>
      </c>
      <c r="C16" s="50">
        <v>218.55600000000001</v>
      </c>
      <c r="D16" s="55">
        <v>160.34800000000001</v>
      </c>
    </row>
    <row r="17" spans="1:4" ht="12.75" x14ac:dyDescent="0.2">
      <c r="A17" s="145" t="s">
        <v>172</v>
      </c>
      <c r="B17" s="439">
        <f>SUM(B14:B16)</f>
        <v>10</v>
      </c>
      <c r="C17" s="440">
        <f>SUM(C14:C16)</f>
        <v>363.42100000000005</v>
      </c>
      <c r="D17" s="441">
        <f>SUM(D14:D16)</f>
        <v>237.29300000000001</v>
      </c>
    </row>
    <row r="18" spans="1:4" ht="12.75" x14ac:dyDescent="0.2">
      <c r="A18" s="105"/>
      <c r="B18" s="54"/>
      <c r="C18" s="445"/>
      <c r="D18" s="55"/>
    </row>
    <row r="19" spans="1:4" ht="12.75" x14ac:dyDescent="0.2">
      <c r="A19" s="145" t="s">
        <v>173</v>
      </c>
      <c r="B19" s="439">
        <f>B12-B17</f>
        <v>-9</v>
      </c>
      <c r="C19" s="440">
        <f>C12-C17</f>
        <v>-362.94200000000006</v>
      </c>
      <c r="D19" s="441">
        <f>D12-D17</f>
        <v>-236.78300000000002</v>
      </c>
    </row>
    <row r="20" spans="1:4" ht="12.75" x14ac:dyDescent="0.2">
      <c r="A20" s="296" t="s">
        <v>191</v>
      </c>
      <c r="B20" s="621">
        <f>B19/'tab2a b'!H36</f>
        <v>-2.8213166144200628E-2</v>
      </c>
      <c r="C20" s="622">
        <f>C19/'tab2a b'!J36</f>
        <v>-0.11681256086971357</v>
      </c>
      <c r="D20" s="623">
        <f>D19/'tab2a b'!L36</f>
        <v>-0.14125133327447439</v>
      </c>
    </row>
    <row r="21" spans="1:4" x14ac:dyDescent="0.2">
      <c r="A21" s="6"/>
      <c r="B21" s="610"/>
      <c r="C21" s="610"/>
      <c r="D21" s="610"/>
    </row>
    <row r="22" spans="1:4" x14ac:dyDescent="0.2">
      <c r="A22" s="6"/>
      <c r="B22" s="6"/>
      <c r="C22" s="238"/>
      <c r="D22" s="6"/>
    </row>
    <row r="23" spans="1:4" x14ac:dyDescent="0.2">
      <c r="D23" s="292"/>
    </row>
    <row r="25" spans="1:4" x14ac:dyDescent="0.2">
      <c r="A25" s="110"/>
      <c r="B25" s="336"/>
      <c r="C25" s="336"/>
      <c r="D25" s="336"/>
    </row>
    <row r="26" spans="1:4" x14ac:dyDescent="0.2">
      <c r="B26" s="610"/>
      <c r="C26" s="610"/>
      <c r="D26" s="610"/>
    </row>
  </sheetData>
  <mergeCells count="1">
    <mergeCell ref="A1: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31"/>
  <sheetViews>
    <sheetView zoomScaleNormal="100" workbookViewId="0">
      <selection sqref="A1:L2"/>
    </sheetView>
  </sheetViews>
  <sheetFormatPr defaultColWidth="9.33203125" defaultRowHeight="11.25" x14ac:dyDescent="0.2"/>
  <cols>
    <col min="1" max="1" width="11.1640625" style="1" customWidth="1"/>
    <col min="2" max="2" width="9.5" style="1" bestFit="1" customWidth="1"/>
    <col min="3" max="3" width="8.83203125" style="1" customWidth="1"/>
    <col min="4" max="5" width="11.5" style="1" customWidth="1"/>
    <col min="6" max="6" width="13.1640625" style="1" customWidth="1"/>
    <col min="7" max="8" width="11.5" style="1" customWidth="1"/>
    <col min="9" max="9" width="13.1640625" style="1" customWidth="1"/>
    <col min="10" max="11" width="11.5" style="1" customWidth="1"/>
    <col min="12" max="12" width="13.1640625" style="1" customWidth="1"/>
    <col min="13" max="13" width="9.5" style="1" customWidth="1"/>
    <col min="14" max="16384" width="9.33203125" style="1"/>
  </cols>
  <sheetData>
    <row r="1" spans="1:12" ht="18" customHeight="1" x14ac:dyDescent="0.2">
      <c r="A1" s="686" t="s">
        <v>354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</row>
    <row r="2" spans="1:12" ht="15" customHeight="1" x14ac:dyDescent="0.2">
      <c r="A2" s="723"/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</row>
    <row r="3" spans="1:12" ht="19.5" customHeight="1" x14ac:dyDescent="0.2">
      <c r="A3" s="367" t="s">
        <v>387</v>
      </c>
    </row>
    <row r="4" spans="1:12" ht="16.5" customHeight="1" x14ac:dyDescent="0.2">
      <c r="A4" s="104" t="s">
        <v>1</v>
      </c>
      <c r="B4" s="148"/>
      <c r="C4" s="148"/>
      <c r="D4" s="706" t="s">
        <v>21</v>
      </c>
      <c r="E4" s="708"/>
      <c r="F4" s="707"/>
      <c r="G4" s="706" t="s">
        <v>25</v>
      </c>
      <c r="H4" s="708"/>
      <c r="I4" s="707"/>
      <c r="J4" s="706" t="s">
        <v>23</v>
      </c>
      <c r="K4" s="708"/>
      <c r="L4" s="707"/>
    </row>
    <row r="5" spans="1:12" ht="16.5" customHeight="1" x14ac:dyDescent="0.2">
      <c r="A5" s="106" t="s">
        <v>2</v>
      </c>
      <c r="B5" s="158"/>
      <c r="C5" s="158"/>
      <c r="D5" s="712" t="s">
        <v>22</v>
      </c>
      <c r="E5" s="713"/>
      <c r="F5" s="714"/>
      <c r="G5" s="712" t="s">
        <v>26</v>
      </c>
      <c r="H5" s="713"/>
      <c r="I5" s="714"/>
      <c r="J5" s="712" t="s">
        <v>24</v>
      </c>
      <c r="K5" s="713"/>
      <c r="L5" s="714"/>
    </row>
    <row r="6" spans="1:12" ht="25.5" x14ac:dyDescent="0.2">
      <c r="A6" s="106"/>
      <c r="B6" s="15"/>
      <c r="C6" s="15"/>
      <c r="D6" s="66" t="s">
        <v>3</v>
      </c>
      <c r="E6" s="41" t="s">
        <v>0</v>
      </c>
      <c r="F6" s="366" t="s">
        <v>238</v>
      </c>
      <c r="G6" s="66" t="s">
        <v>3</v>
      </c>
      <c r="H6" s="41" t="s">
        <v>0</v>
      </c>
      <c r="I6" s="366" t="s">
        <v>238</v>
      </c>
      <c r="J6" s="66" t="s">
        <v>3</v>
      </c>
      <c r="K6" s="41" t="s">
        <v>0</v>
      </c>
      <c r="L6" s="366" t="s">
        <v>238</v>
      </c>
    </row>
    <row r="7" spans="1:12" ht="22.5" x14ac:dyDescent="0.2">
      <c r="A7" s="107"/>
      <c r="B7" s="16"/>
      <c r="C7" s="16"/>
      <c r="D7" s="91" t="s">
        <v>4</v>
      </c>
      <c r="E7" s="17" t="s">
        <v>75</v>
      </c>
      <c r="F7" s="92" t="s">
        <v>236</v>
      </c>
      <c r="G7" s="91" t="s">
        <v>4</v>
      </c>
      <c r="H7" s="17" t="s">
        <v>75</v>
      </c>
      <c r="I7" s="92" t="s">
        <v>236</v>
      </c>
      <c r="J7" s="91" t="s">
        <v>4</v>
      </c>
      <c r="K7" s="17" t="s">
        <v>75</v>
      </c>
      <c r="L7" s="92" t="s">
        <v>236</v>
      </c>
    </row>
    <row r="8" spans="1:12" ht="12.75" x14ac:dyDescent="0.2">
      <c r="A8" s="710" t="s">
        <v>38</v>
      </c>
      <c r="B8" s="711"/>
      <c r="C8" s="711"/>
      <c r="D8" s="80"/>
      <c r="E8" s="18"/>
      <c r="F8" s="81"/>
      <c r="G8" s="80"/>
      <c r="H8" s="18"/>
      <c r="I8" s="81"/>
      <c r="J8" s="80"/>
      <c r="K8" s="18"/>
      <c r="L8" s="81"/>
    </row>
    <row r="9" spans="1:12" ht="12.75" x14ac:dyDescent="0.2">
      <c r="A9" s="106" t="s">
        <v>39</v>
      </c>
      <c r="B9" s="14"/>
      <c r="C9" s="14"/>
      <c r="D9" s="72"/>
      <c r="E9" s="19"/>
      <c r="F9" s="73"/>
      <c r="G9" s="72"/>
      <c r="H9" s="19"/>
      <c r="I9" s="73"/>
      <c r="J9" s="72"/>
      <c r="K9" s="19"/>
      <c r="L9" s="73"/>
    </row>
    <row r="10" spans="1:12" ht="12.75" x14ac:dyDescent="0.2">
      <c r="A10" s="108" t="s">
        <v>126</v>
      </c>
      <c r="B10" s="14">
        <v>99</v>
      </c>
      <c r="C10" s="14"/>
      <c r="D10" s="72" t="s">
        <v>138</v>
      </c>
      <c r="E10" s="19" t="s">
        <v>138</v>
      </c>
      <c r="F10" s="73" t="s">
        <v>138</v>
      </c>
      <c r="G10" s="72" t="s">
        <v>138</v>
      </c>
      <c r="H10" s="19" t="s">
        <v>138</v>
      </c>
      <c r="I10" s="73" t="s">
        <v>138</v>
      </c>
      <c r="J10" s="72">
        <v>16</v>
      </c>
      <c r="K10" s="38">
        <v>60.4375</v>
      </c>
      <c r="L10" s="73">
        <v>0.54700000000000004</v>
      </c>
    </row>
    <row r="11" spans="1:12" ht="12.75" x14ac:dyDescent="0.2">
      <c r="A11" s="108" t="s">
        <v>121</v>
      </c>
      <c r="B11" s="20">
        <v>499</v>
      </c>
      <c r="C11" s="14"/>
      <c r="D11" s="72">
        <v>5</v>
      </c>
      <c r="E11" s="38">
        <v>52</v>
      </c>
      <c r="F11" s="73">
        <v>1.6639999999999999</v>
      </c>
      <c r="G11" s="72">
        <v>1</v>
      </c>
      <c r="H11" s="38">
        <v>70</v>
      </c>
      <c r="I11" s="73">
        <v>0.32</v>
      </c>
      <c r="J11" s="72">
        <v>13</v>
      </c>
      <c r="K11" s="38">
        <v>91.538461538461533</v>
      </c>
      <c r="L11" s="73">
        <v>3.1040000000000001</v>
      </c>
    </row>
    <row r="12" spans="1:12" ht="12.75" x14ac:dyDescent="0.2">
      <c r="A12" s="108" t="s">
        <v>122</v>
      </c>
      <c r="B12" s="20">
        <v>1499</v>
      </c>
      <c r="C12" s="30"/>
      <c r="D12" s="72">
        <v>5</v>
      </c>
      <c r="E12" s="38">
        <v>28.6</v>
      </c>
      <c r="F12" s="73">
        <v>4.7229999999999999</v>
      </c>
      <c r="G12" s="72">
        <v>1</v>
      </c>
      <c r="H12" s="38">
        <v>46</v>
      </c>
      <c r="I12" s="73">
        <v>1.35</v>
      </c>
      <c r="J12" s="72">
        <v>1</v>
      </c>
      <c r="K12" s="19">
        <v>63</v>
      </c>
      <c r="L12" s="73">
        <v>1.373</v>
      </c>
    </row>
    <row r="13" spans="1:12" ht="12.75" x14ac:dyDescent="0.2">
      <c r="A13" s="108" t="s">
        <v>123</v>
      </c>
      <c r="B13" s="20">
        <v>4999</v>
      </c>
      <c r="C13" s="30"/>
      <c r="D13" s="72">
        <v>4</v>
      </c>
      <c r="E13" s="38">
        <v>12</v>
      </c>
      <c r="F13" s="73">
        <v>12.673999999999999</v>
      </c>
      <c r="G13" s="72">
        <v>3</v>
      </c>
      <c r="H13" s="38">
        <v>46</v>
      </c>
      <c r="I13" s="73">
        <v>9.8119999999999994</v>
      </c>
      <c r="J13" s="72">
        <v>13</v>
      </c>
      <c r="K13" s="38">
        <v>24.46153846153846</v>
      </c>
      <c r="L13" s="73">
        <v>49.841999999999999</v>
      </c>
    </row>
    <row r="14" spans="1:12" ht="12.75" x14ac:dyDescent="0.2">
      <c r="A14" s="108" t="s">
        <v>124</v>
      </c>
      <c r="B14" s="20">
        <v>39999</v>
      </c>
      <c r="C14" s="30"/>
      <c r="D14" s="72">
        <v>17</v>
      </c>
      <c r="E14" s="38">
        <v>10.882352941176471</v>
      </c>
      <c r="F14" s="73">
        <v>308.72199999999998</v>
      </c>
      <c r="G14" s="72">
        <v>1</v>
      </c>
      <c r="H14" s="38">
        <v>38</v>
      </c>
      <c r="I14" s="73">
        <v>9.06</v>
      </c>
      <c r="J14" s="72">
        <v>33</v>
      </c>
      <c r="K14" s="38">
        <v>14.333333333333334</v>
      </c>
      <c r="L14" s="73">
        <v>605.29100000000005</v>
      </c>
    </row>
    <row r="15" spans="1:12" ht="12.75" x14ac:dyDescent="0.2">
      <c r="A15" s="108" t="s">
        <v>125</v>
      </c>
      <c r="B15" s="14"/>
      <c r="C15" s="14"/>
      <c r="D15" s="72" t="s">
        <v>138</v>
      </c>
      <c r="E15" s="19" t="s">
        <v>138</v>
      </c>
      <c r="F15" s="73" t="s">
        <v>138</v>
      </c>
      <c r="G15" s="72" t="s">
        <v>138</v>
      </c>
      <c r="H15" s="19" t="s">
        <v>138</v>
      </c>
      <c r="I15" s="73" t="s">
        <v>138</v>
      </c>
      <c r="J15" s="72">
        <v>5</v>
      </c>
      <c r="K15" s="38">
        <v>17.8</v>
      </c>
      <c r="L15" s="73">
        <v>264.69400000000002</v>
      </c>
    </row>
    <row r="16" spans="1:12" ht="12.75" x14ac:dyDescent="0.2">
      <c r="A16" s="109" t="s">
        <v>177</v>
      </c>
      <c r="B16" s="21"/>
      <c r="C16" s="21"/>
      <c r="D16" s="76">
        <f>SUM(D10:D15)</f>
        <v>31</v>
      </c>
      <c r="E16" s="39">
        <v>20.516129032258064</v>
      </c>
      <c r="F16" s="77">
        <f>SUM(F11:F15)</f>
        <v>327.78299999999996</v>
      </c>
      <c r="G16" s="76">
        <f>SUM(G10:G15)</f>
        <v>6</v>
      </c>
      <c r="H16" s="39">
        <v>48.666666666666664</v>
      </c>
      <c r="I16" s="77">
        <f>SUM(I10:I15)</f>
        <v>20.542000000000002</v>
      </c>
      <c r="J16" s="76">
        <f>SUM(J10:J15)</f>
        <v>81</v>
      </c>
      <c r="K16" s="39">
        <v>38.271604938271608</v>
      </c>
      <c r="L16" s="77">
        <f>SUM(L10:L15)</f>
        <v>924.85100000000011</v>
      </c>
    </row>
    <row r="17" spans="1:13" ht="12.75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3" ht="12.75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3" ht="16.5" customHeight="1" x14ac:dyDescent="0.2">
      <c r="A19" s="149" t="s">
        <v>1</v>
      </c>
      <c r="B19" s="148"/>
      <c r="C19" s="148"/>
      <c r="D19" s="706" t="s">
        <v>27</v>
      </c>
      <c r="E19" s="708"/>
      <c r="F19" s="707"/>
      <c r="G19" s="708" t="s">
        <v>11</v>
      </c>
      <c r="H19" s="708"/>
      <c r="I19" s="708"/>
      <c r="J19" s="706" t="s">
        <v>5</v>
      </c>
      <c r="K19" s="708"/>
      <c r="L19" s="707"/>
    </row>
    <row r="20" spans="1:13" ht="16.5" customHeight="1" x14ac:dyDescent="0.2">
      <c r="A20" s="129" t="s">
        <v>2</v>
      </c>
      <c r="B20" s="158"/>
      <c r="C20" s="158"/>
      <c r="D20" s="712" t="s">
        <v>28</v>
      </c>
      <c r="E20" s="724"/>
      <c r="F20" s="725"/>
      <c r="G20" s="713" t="s">
        <v>92</v>
      </c>
      <c r="H20" s="724"/>
      <c r="I20" s="724"/>
      <c r="J20" s="712" t="s">
        <v>42</v>
      </c>
      <c r="K20" s="724"/>
      <c r="L20" s="725"/>
    </row>
    <row r="21" spans="1:13" s="140" customFormat="1" ht="26.25" customHeight="1" x14ac:dyDescent="0.2">
      <c r="A21" s="129"/>
      <c r="B21" s="24"/>
      <c r="C21" s="24"/>
      <c r="D21" s="83" t="s">
        <v>3</v>
      </c>
      <c r="E21" s="25" t="s">
        <v>0</v>
      </c>
      <c r="F21" s="366" t="s">
        <v>238</v>
      </c>
      <c r="G21" s="25" t="s">
        <v>3</v>
      </c>
      <c r="H21" s="25" t="s">
        <v>0</v>
      </c>
      <c r="I21" s="366" t="s">
        <v>238</v>
      </c>
      <c r="J21" s="83" t="s">
        <v>3</v>
      </c>
      <c r="K21" s="25" t="s">
        <v>0</v>
      </c>
      <c r="L21" s="366" t="s">
        <v>238</v>
      </c>
      <c r="M21" s="1"/>
    </row>
    <row r="22" spans="1:13" ht="22.5" x14ac:dyDescent="0.2">
      <c r="A22" s="107"/>
      <c r="B22" s="159"/>
      <c r="C22" s="159"/>
      <c r="D22" s="67" t="s">
        <v>4</v>
      </c>
      <c r="E22" s="27" t="s">
        <v>75</v>
      </c>
      <c r="F22" s="92" t="s">
        <v>236</v>
      </c>
      <c r="G22" s="27" t="s">
        <v>4</v>
      </c>
      <c r="H22" s="27" t="s">
        <v>75</v>
      </c>
      <c r="I22" s="92" t="s">
        <v>236</v>
      </c>
      <c r="J22" s="67" t="s">
        <v>4</v>
      </c>
      <c r="K22" s="27" t="s">
        <v>75</v>
      </c>
      <c r="L22" s="92" t="s">
        <v>236</v>
      </c>
    </row>
    <row r="23" spans="1:13" ht="12.75" x14ac:dyDescent="0.2">
      <c r="A23" s="710" t="s">
        <v>38</v>
      </c>
      <c r="B23" s="711"/>
      <c r="C23" s="711"/>
      <c r="D23" s="80"/>
      <c r="E23" s="18"/>
      <c r="F23" s="81"/>
      <c r="G23" s="79"/>
      <c r="H23" s="18"/>
      <c r="I23" s="81"/>
      <c r="J23" s="80"/>
      <c r="K23" s="18"/>
      <c r="L23" s="81"/>
    </row>
    <row r="24" spans="1:13" ht="12.75" x14ac:dyDescent="0.2">
      <c r="A24" s="106" t="s">
        <v>39</v>
      </c>
      <c r="B24" s="14"/>
      <c r="C24" s="14"/>
      <c r="D24" s="72"/>
      <c r="E24" s="19"/>
      <c r="F24" s="73"/>
      <c r="G24" s="65"/>
      <c r="H24" s="19"/>
      <c r="I24" s="73"/>
      <c r="J24" s="72"/>
      <c r="K24" s="19"/>
      <c r="L24" s="73"/>
    </row>
    <row r="25" spans="1:13" ht="12.75" x14ac:dyDescent="0.2">
      <c r="A25" s="108" t="s">
        <v>126</v>
      </c>
      <c r="B25" s="14">
        <v>99</v>
      </c>
      <c r="C25" s="14"/>
      <c r="D25" s="72">
        <v>9</v>
      </c>
      <c r="E25" s="38">
        <v>48.111111111111114</v>
      </c>
      <c r="F25" s="73">
        <v>0.54</v>
      </c>
      <c r="G25" s="65">
        <v>118</v>
      </c>
      <c r="H25" s="38">
        <v>50.788135593220339</v>
      </c>
      <c r="I25" s="73">
        <v>4.54</v>
      </c>
      <c r="J25" s="72">
        <f>SUM(D10,G10,J10,D25,G25)</f>
        <v>143</v>
      </c>
      <c r="K25" s="38">
        <v>51.035460992907801</v>
      </c>
      <c r="L25" s="73">
        <f>SUM(F10,I10,L10,F25,I25)</f>
        <v>5.6270000000000007</v>
      </c>
    </row>
    <row r="26" spans="1:13" ht="12.75" x14ac:dyDescent="0.2">
      <c r="A26" s="108" t="s">
        <v>121</v>
      </c>
      <c r="B26" s="20">
        <v>499</v>
      </c>
      <c r="C26" s="14"/>
      <c r="D26" s="72">
        <v>6</v>
      </c>
      <c r="E26" s="38">
        <v>26.666666666666668</v>
      </c>
      <c r="F26" s="73">
        <v>1.7989999999999999</v>
      </c>
      <c r="G26" s="65">
        <v>29</v>
      </c>
      <c r="H26" s="38">
        <v>65.58620689655173</v>
      </c>
      <c r="I26" s="73">
        <v>4.6390000000000002</v>
      </c>
      <c r="J26" s="72">
        <f t="shared" ref="J26:J30" si="0">SUM(D11,G11,J11,D26,G26)</f>
        <v>54</v>
      </c>
      <c r="K26" s="38">
        <v>62.929824561403507</v>
      </c>
      <c r="L26" s="73">
        <f t="shared" ref="L26:L30" si="1">SUM(F11,I11,L11,F26,I26)</f>
        <v>11.526</v>
      </c>
    </row>
    <row r="27" spans="1:13" ht="12.75" x14ac:dyDescent="0.2">
      <c r="A27" s="108" t="s">
        <v>122</v>
      </c>
      <c r="B27" s="20">
        <v>1499</v>
      </c>
      <c r="C27" s="30"/>
      <c r="D27" s="72">
        <v>1</v>
      </c>
      <c r="E27" s="38">
        <v>58</v>
      </c>
      <c r="F27" s="73">
        <v>1.24</v>
      </c>
      <c r="G27" s="65">
        <v>3</v>
      </c>
      <c r="H27" s="38">
        <v>62</v>
      </c>
      <c r="I27" s="73">
        <v>2.0750000000000002</v>
      </c>
      <c r="J27" s="72">
        <f t="shared" si="0"/>
        <v>11</v>
      </c>
      <c r="K27" s="38">
        <v>24.424242424242426</v>
      </c>
      <c r="L27" s="73">
        <f t="shared" si="1"/>
        <v>10.760999999999999</v>
      </c>
    </row>
    <row r="28" spans="1:13" ht="12.75" x14ac:dyDescent="0.2">
      <c r="A28" s="108" t="s">
        <v>123</v>
      </c>
      <c r="B28" s="20">
        <v>4999</v>
      </c>
      <c r="C28" s="30"/>
      <c r="D28" s="72">
        <v>11</v>
      </c>
      <c r="E28" s="38">
        <v>28.363636363636363</v>
      </c>
      <c r="F28" s="73">
        <v>39.283999999999999</v>
      </c>
      <c r="G28" s="65">
        <v>2</v>
      </c>
      <c r="H28" s="38">
        <v>11</v>
      </c>
      <c r="I28" s="73">
        <v>6.0289999999999999</v>
      </c>
      <c r="J28" s="72">
        <f t="shared" si="0"/>
        <v>33</v>
      </c>
      <c r="K28" s="38">
        <v>20.857142857142858</v>
      </c>
      <c r="L28" s="73">
        <f t="shared" si="1"/>
        <v>117.64099999999999</v>
      </c>
    </row>
    <row r="29" spans="1:13" ht="12.75" x14ac:dyDescent="0.2">
      <c r="A29" s="108" t="s">
        <v>124</v>
      </c>
      <c r="B29" s="20">
        <v>39999</v>
      </c>
      <c r="C29" s="30"/>
      <c r="D29" s="72">
        <v>13</v>
      </c>
      <c r="E29" s="38">
        <v>16.923076923076923</v>
      </c>
      <c r="F29" s="73">
        <v>106.21899999999999</v>
      </c>
      <c r="G29" s="72" t="s">
        <v>138</v>
      </c>
      <c r="H29" s="19" t="s">
        <v>138</v>
      </c>
      <c r="I29" s="73" t="s">
        <v>138</v>
      </c>
      <c r="J29" s="72">
        <f t="shared" si="0"/>
        <v>64</v>
      </c>
      <c r="K29" s="38">
        <v>14.125</v>
      </c>
      <c r="L29" s="73">
        <f t="shared" si="1"/>
        <v>1029.2920000000001</v>
      </c>
    </row>
    <row r="30" spans="1:13" ht="12.75" x14ac:dyDescent="0.2">
      <c r="A30" s="108" t="s">
        <v>125</v>
      </c>
      <c r="B30" s="14"/>
      <c r="C30" s="14"/>
      <c r="D30" s="72" t="s">
        <v>138</v>
      </c>
      <c r="E30" s="19" t="s">
        <v>138</v>
      </c>
      <c r="F30" s="73" t="s">
        <v>138</v>
      </c>
      <c r="G30" s="72" t="s">
        <v>138</v>
      </c>
      <c r="H30" s="19" t="s">
        <v>138</v>
      </c>
      <c r="I30" s="73" t="s">
        <v>138</v>
      </c>
      <c r="J30" s="72">
        <f t="shared" si="0"/>
        <v>5</v>
      </c>
      <c r="K30" s="38">
        <v>44.111111111111114</v>
      </c>
      <c r="L30" s="73">
        <f t="shared" si="1"/>
        <v>264.69400000000002</v>
      </c>
    </row>
    <row r="31" spans="1:13" ht="12.75" x14ac:dyDescent="0.2">
      <c r="A31" s="109" t="s">
        <v>177</v>
      </c>
      <c r="B31" s="21"/>
      <c r="C31" s="21"/>
      <c r="D31" s="76">
        <f>SUM(D25:D30)</f>
        <v>40</v>
      </c>
      <c r="E31" s="39">
        <v>29.574999999999999</v>
      </c>
      <c r="F31" s="77">
        <f>SUM(F25:F30)</f>
        <v>149.08199999999999</v>
      </c>
      <c r="G31" s="578">
        <f>SUM(G25:G30)</f>
        <v>152</v>
      </c>
      <c r="H31" s="39">
        <v>53.309210526315788</v>
      </c>
      <c r="I31" s="77">
        <f>SUM(I25:I30)</f>
        <v>17.283000000000001</v>
      </c>
      <c r="J31" s="76">
        <f>SUM(J25:J30)</f>
        <v>310</v>
      </c>
      <c r="K31" s="39">
        <v>42.948387096774191</v>
      </c>
      <c r="L31" s="77">
        <f>SUM(L25:L30)</f>
        <v>1439.5410000000002</v>
      </c>
    </row>
  </sheetData>
  <mergeCells count="15">
    <mergeCell ref="A23:C23"/>
    <mergeCell ref="A8:C8"/>
    <mergeCell ref="D19:F19"/>
    <mergeCell ref="G19:I19"/>
    <mergeCell ref="J19:L19"/>
    <mergeCell ref="D20:F20"/>
    <mergeCell ref="G20:I20"/>
    <mergeCell ref="J20:L20"/>
    <mergeCell ref="A1:L2"/>
    <mergeCell ref="D4:F4"/>
    <mergeCell ref="G4:I4"/>
    <mergeCell ref="J4:L4"/>
    <mergeCell ref="D5:F5"/>
    <mergeCell ref="G5:I5"/>
    <mergeCell ref="J5:L5"/>
  </mergeCells>
  <pageMargins left="0.7" right="0.7" top="0.75" bottom="0.75" header="0.3" footer="0.3"/>
  <pageSetup paperSize="9" scale="84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30"/>
  <sheetViews>
    <sheetView zoomScaleNormal="100" workbookViewId="0">
      <selection sqref="A1:D3"/>
    </sheetView>
  </sheetViews>
  <sheetFormatPr defaultColWidth="9.33203125" defaultRowHeight="11.25" x14ac:dyDescent="0.2"/>
  <cols>
    <col min="1" max="1" width="30.1640625" style="1" customWidth="1"/>
    <col min="2" max="2" width="18.83203125" style="1" customWidth="1"/>
    <col min="3" max="3" width="25.5" style="1" bestFit="1" customWidth="1"/>
    <col min="4" max="4" width="23" style="1" bestFit="1" customWidth="1"/>
    <col min="5" max="16384" width="9.33203125" style="1"/>
  </cols>
  <sheetData>
    <row r="1" spans="1:4" ht="15.75" customHeight="1" x14ac:dyDescent="0.2">
      <c r="A1" s="699" t="s">
        <v>356</v>
      </c>
      <c r="B1" s="726"/>
      <c r="C1" s="726"/>
      <c r="D1" s="726"/>
    </row>
    <row r="2" spans="1:4" ht="16.5" customHeight="1" x14ac:dyDescent="0.2">
      <c r="A2" s="726"/>
      <c r="B2" s="726"/>
      <c r="C2" s="726"/>
      <c r="D2" s="726"/>
    </row>
    <row r="3" spans="1:4" ht="24.75" customHeight="1" x14ac:dyDescent="0.2">
      <c r="A3" s="726"/>
      <c r="B3" s="726"/>
      <c r="C3" s="726"/>
      <c r="D3" s="726"/>
    </row>
    <row r="4" spans="1:4" ht="15" customHeight="1" x14ac:dyDescent="0.2">
      <c r="A4" s="727" t="s">
        <v>357</v>
      </c>
      <c r="B4" s="728"/>
      <c r="C4" s="728"/>
      <c r="D4" s="728"/>
    </row>
    <row r="5" spans="1:4" ht="19.5" customHeight="1" x14ac:dyDescent="0.2">
      <c r="A5" s="729"/>
      <c r="B5" s="729"/>
      <c r="C5" s="729"/>
      <c r="D5" s="729"/>
    </row>
    <row r="6" spans="1:4" ht="12.75" x14ac:dyDescent="0.2">
      <c r="A6" s="2"/>
      <c r="B6" s="2"/>
      <c r="C6" s="2"/>
      <c r="D6" s="2"/>
    </row>
    <row r="7" spans="1:4" ht="30.75" customHeight="1" x14ac:dyDescent="0.2">
      <c r="A7" s="162" t="s">
        <v>148</v>
      </c>
      <c r="B7" s="163" t="s">
        <v>53</v>
      </c>
      <c r="C7" s="163" t="s">
        <v>110</v>
      </c>
      <c r="D7" s="163" t="s">
        <v>239</v>
      </c>
    </row>
    <row r="8" spans="1:4" ht="33" customHeight="1" x14ac:dyDescent="0.2">
      <c r="A8" s="248" t="s">
        <v>180</v>
      </c>
      <c r="B8" s="160" t="s">
        <v>54</v>
      </c>
      <c r="C8" s="161" t="s">
        <v>145</v>
      </c>
      <c r="D8" s="161" t="s">
        <v>240</v>
      </c>
    </row>
    <row r="9" spans="1:4" ht="12.75" x14ac:dyDescent="0.2">
      <c r="A9" s="11">
        <v>1</v>
      </c>
      <c r="B9" s="405">
        <v>140</v>
      </c>
      <c r="C9" s="405">
        <v>594.58399999999995</v>
      </c>
      <c r="D9" s="405">
        <v>312.50299999999999</v>
      </c>
    </row>
    <row r="10" spans="1:4" ht="12.75" x14ac:dyDescent="0.2">
      <c r="A10" s="11">
        <v>2</v>
      </c>
      <c r="B10" s="405">
        <v>34</v>
      </c>
      <c r="C10" s="405">
        <v>295.08800000000002</v>
      </c>
      <c r="D10" s="405">
        <v>156.11600000000001</v>
      </c>
    </row>
    <row r="11" spans="1:4" ht="12.75" x14ac:dyDescent="0.2">
      <c r="A11" s="11">
        <v>3</v>
      </c>
      <c r="B11" s="405">
        <v>15</v>
      </c>
      <c r="C11" s="405">
        <v>165.58799999999999</v>
      </c>
      <c r="D11" s="405">
        <v>107.876</v>
      </c>
    </row>
    <row r="12" spans="1:4" ht="12.75" x14ac:dyDescent="0.2">
      <c r="A12" s="11">
        <v>4</v>
      </c>
      <c r="B12" s="405">
        <v>4</v>
      </c>
      <c r="C12" s="405">
        <v>144.94900000000001</v>
      </c>
      <c r="D12" s="405">
        <v>40.634</v>
      </c>
    </row>
    <row r="13" spans="1:4" ht="12.75" x14ac:dyDescent="0.2">
      <c r="A13" s="11">
        <v>5</v>
      </c>
      <c r="B13" s="405">
        <v>15</v>
      </c>
      <c r="C13" s="405">
        <v>23.271000000000001</v>
      </c>
      <c r="D13" s="405">
        <v>25.954999999999998</v>
      </c>
    </row>
    <row r="14" spans="1:4" ht="12.75" x14ac:dyDescent="0.2">
      <c r="A14" s="11">
        <v>6</v>
      </c>
      <c r="B14" s="405">
        <v>18</v>
      </c>
      <c r="C14" s="405">
        <v>429.86500000000001</v>
      </c>
      <c r="D14" s="405">
        <v>340.221</v>
      </c>
    </row>
    <row r="15" spans="1:4" ht="12.75" x14ac:dyDescent="0.2">
      <c r="A15" s="11">
        <v>7</v>
      </c>
      <c r="B15" s="405">
        <v>0</v>
      </c>
      <c r="C15" s="405">
        <v>0</v>
      </c>
      <c r="D15" s="405">
        <v>0</v>
      </c>
    </row>
    <row r="16" spans="1:4" ht="12.75" x14ac:dyDescent="0.2">
      <c r="A16" s="12" t="s">
        <v>76</v>
      </c>
      <c r="B16" s="446">
        <v>84</v>
      </c>
      <c r="C16" s="579">
        <v>1090.759</v>
      </c>
      <c r="D16" s="446">
        <v>456.23599999999999</v>
      </c>
    </row>
    <row r="17" spans="1:4" ht="12.75" x14ac:dyDescent="0.2">
      <c r="A17" s="10" t="s">
        <v>42</v>
      </c>
      <c r="B17" s="447">
        <f>SUM(B9:B16)</f>
        <v>310</v>
      </c>
      <c r="C17" s="448">
        <f>SUM(C9:C16)</f>
        <v>2744.1040000000003</v>
      </c>
      <c r="D17" s="448">
        <f>SUM(D9:D16)</f>
        <v>1439.5410000000002</v>
      </c>
    </row>
    <row r="18" spans="1:4" ht="12.75" x14ac:dyDescent="0.2">
      <c r="A18" s="245"/>
      <c r="B18" s="245"/>
      <c r="C18" s="245"/>
      <c r="D18" s="245"/>
    </row>
    <row r="19" spans="1:4" ht="12.75" x14ac:dyDescent="0.2">
      <c r="A19" s="245"/>
      <c r="B19" s="245"/>
      <c r="C19" s="245"/>
      <c r="D19" s="245"/>
    </row>
    <row r="20" spans="1:4" ht="12.75" x14ac:dyDescent="0.2">
      <c r="A20" s="7"/>
      <c r="B20" s="7"/>
      <c r="C20" s="7"/>
      <c r="D20" s="7"/>
    </row>
    <row r="30" spans="1:4" ht="12.75" x14ac:dyDescent="0.2">
      <c r="D30" s="7"/>
    </row>
  </sheetData>
  <mergeCells count="2">
    <mergeCell ref="A1:D3"/>
    <mergeCell ref="A4:D5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-0.249977111117893"/>
    <pageSetUpPr fitToPage="1"/>
  </sheetPr>
  <dimension ref="A1:M56"/>
  <sheetViews>
    <sheetView zoomScaleNormal="100" workbookViewId="0">
      <selection sqref="A1:L2"/>
    </sheetView>
  </sheetViews>
  <sheetFormatPr defaultColWidth="9.33203125" defaultRowHeight="11.25" x14ac:dyDescent="0.2"/>
  <cols>
    <col min="1" max="1" width="13.33203125" style="1" customWidth="1"/>
    <col min="2" max="2" width="13.1640625" style="1" customWidth="1"/>
    <col min="3" max="3" width="2.83203125" style="1" customWidth="1"/>
    <col min="4" max="4" width="16.1640625" style="1" customWidth="1"/>
    <col min="5" max="5" width="3.83203125" style="110" customWidth="1"/>
    <col min="6" max="6" width="13.1640625" style="1" customWidth="1"/>
    <col min="7" max="7" width="3.1640625" style="1" customWidth="1"/>
    <col min="8" max="8" width="16.1640625" style="1" customWidth="1"/>
    <col min="9" max="9" width="4" style="1" customWidth="1"/>
    <col min="10" max="10" width="13.1640625" style="540" customWidth="1"/>
    <col min="11" max="11" width="3.1640625" style="1" customWidth="1"/>
    <col min="12" max="12" width="16.1640625" style="540" customWidth="1"/>
    <col min="13" max="13" width="4" style="1" customWidth="1"/>
    <col min="14" max="16384" width="9.33203125" style="1"/>
  </cols>
  <sheetData>
    <row r="1" spans="1:13" ht="17.25" customHeight="1" x14ac:dyDescent="0.2">
      <c r="A1" s="704" t="s">
        <v>388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</row>
    <row r="2" spans="1:13" ht="18.75" customHeight="1" x14ac:dyDescent="0.2">
      <c r="A2" s="683"/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</row>
    <row r="3" spans="1:13" ht="15.75" customHeight="1" x14ac:dyDescent="0.2">
      <c r="A3" s="256" t="s">
        <v>389</v>
      </c>
      <c r="B3" s="254"/>
      <c r="C3" s="314"/>
      <c r="D3" s="254"/>
      <c r="E3" s="293"/>
      <c r="F3" s="254"/>
      <c r="G3" s="314"/>
      <c r="H3" s="254"/>
      <c r="I3" s="314"/>
      <c r="J3" s="314"/>
      <c r="K3" s="314"/>
      <c r="L3" s="314"/>
    </row>
    <row r="4" spans="1:13" ht="15" customHeight="1" x14ac:dyDescent="0.2">
      <c r="A4" s="100" t="s">
        <v>107</v>
      </c>
      <c r="B4" s="690" t="s">
        <v>153</v>
      </c>
      <c r="C4" s="691"/>
      <c r="D4" s="691"/>
      <c r="E4" s="393"/>
      <c r="F4" s="690" t="s">
        <v>154</v>
      </c>
      <c r="G4" s="691"/>
      <c r="H4" s="691"/>
      <c r="I4" s="393"/>
      <c r="J4" s="690" t="s">
        <v>13</v>
      </c>
      <c r="K4" s="691"/>
      <c r="L4" s="691"/>
      <c r="M4" s="120"/>
    </row>
    <row r="5" spans="1:13" ht="15" customHeight="1" x14ac:dyDescent="0.2">
      <c r="A5" s="102"/>
      <c r="B5" s="688" t="s">
        <v>156</v>
      </c>
      <c r="C5" s="689"/>
      <c r="D5" s="730"/>
      <c r="E5" s="589"/>
      <c r="F5" s="688" t="s">
        <v>12</v>
      </c>
      <c r="G5" s="689"/>
      <c r="H5" s="730"/>
      <c r="I5" s="589"/>
      <c r="J5" s="688" t="s">
        <v>14</v>
      </c>
      <c r="K5" s="689"/>
      <c r="L5" s="730"/>
      <c r="M5" s="121"/>
    </row>
    <row r="6" spans="1:13" ht="12.75" x14ac:dyDescent="0.2">
      <c r="A6" s="103" t="s">
        <v>98</v>
      </c>
      <c r="B6" s="102" t="s">
        <v>155</v>
      </c>
      <c r="C6" s="123"/>
      <c r="D6" s="123" t="s">
        <v>110</v>
      </c>
      <c r="E6" s="257"/>
      <c r="F6" s="102" t="s">
        <v>155</v>
      </c>
      <c r="G6" s="123"/>
      <c r="H6" s="123" t="s">
        <v>110</v>
      </c>
      <c r="I6" s="257"/>
      <c r="J6" s="536" t="s">
        <v>155</v>
      </c>
      <c r="K6" s="123"/>
      <c r="L6" s="293" t="s">
        <v>110</v>
      </c>
      <c r="M6" s="121"/>
    </row>
    <row r="7" spans="1:13" ht="12.75" x14ac:dyDescent="0.2">
      <c r="A7" s="98"/>
      <c r="B7" s="98" t="s">
        <v>4</v>
      </c>
      <c r="C7" s="259"/>
      <c r="D7" s="259" t="s">
        <v>55</v>
      </c>
      <c r="E7" s="259"/>
      <c r="F7" s="98" t="s">
        <v>4</v>
      </c>
      <c r="G7" s="259"/>
      <c r="H7" s="259" t="s">
        <v>55</v>
      </c>
      <c r="I7" s="258"/>
      <c r="J7" s="537" t="s">
        <v>4</v>
      </c>
      <c r="K7" s="259"/>
      <c r="L7" s="541" t="s">
        <v>55</v>
      </c>
      <c r="M7" s="121"/>
    </row>
    <row r="8" spans="1:13" ht="12.75" x14ac:dyDescent="0.2">
      <c r="A8" s="260"/>
      <c r="B8" s="260"/>
      <c r="C8" s="262"/>
      <c r="D8" s="262" t="s">
        <v>157</v>
      </c>
      <c r="E8" s="262"/>
      <c r="F8" s="260"/>
      <c r="G8" s="262"/>
      <c r="H8" s="262" t="s">
        <v>157</v>
      </c>
      <c r="I8" s="261"/>
      <c r="J8" s="538"/>
      <c r="K8" s="262"/>
      <c r="L8" s="542" t="s">
        <v>157</v>
      </c>
      <c r="M8" s="404"/>
    </row>
    <row r="9" spans="1:13" ht="12.75" x14ac:dyDescent="0.2">
      <c r="A9" s="402">
        <v>1970</v>
      </c>
      <c r="B9" s="502">
        <v>655</v>
      </c>
      <c r="C9" s="449"/>
      <c r="D9" s="504">
        <v>4414</v>
      </c>
      <c r="E9" s="449"/>
      <c r="F9" s="502">
        <v>108</v>
      </c>
      <c r="G9" s="449"/>
      <c r="H9" s="504">
        <v>220</v>
      </c>
      <c r="I9" s="450"/>
      <c r="J9" s="539">
        <f t="shared" ref="J9:J51" si="0">SUM(B9,F9)</f>
        <v>763</v>
      </c>
      <c r="K9" s="451"/>
      <c r="L9" s="543">
        <f t="shared" ref="L9:L51" si="1">SUM(D9,H9)</f>
        <v>4634</v>
      </c>
      <c r="M9" s="452"/>
    </row>
    <row r="10" spans="1:13" ht="12.75" x14ac:dyDescent="0.2">
      <c r="A10" s="402">
        <v>1971</v>
      </c>
      <c r="B10" s="502">
        <v>612</v>
      </c>
      <c r="C10" s="449"/>
      <c r="D10" s="504">
        <v>4730</v>
      </c>
      <c r="E10" s="449"/>
      <c r="F10" s="502">
        <v>107</v>
      </c>
      <c r="G10" s="449"/>
      <c r="H10" s="504">
        <v>220</v>
      </c>
      <c r="I10" s="450"/>
      <c r="J10" s="502">
        <f t="shared" si="0"/>
        <v>719</v>
      </c>
      <c r="K10" s="449"/>
      <c r="L10" s="504">
        <f t="shared" si="1"/>
        <v>4950</v>
      </c>
      <c r="M10" s="452"/>
    </row>
    <row r="11" spans="1:13" ht="12.75" x14ac:dyDescent="0.2">
      <c r="A11" s="402">
        <v>1972</v>
      </c>
      <c r="B11" s="502">
        <v>586</v>
      </c>
      <c r="C11" s="449"/>
      <c r="D11" s="504">
        <v>5105</v>
      </c>
      <c r="E11" s="449"/>
      <c r="F11" s="502">
        <v>102</v>
      </c>
      <c r="G11" s="449"/>
      <c r="H11" s="504">
        <v>246</v>
      </c>
      <c r="I11" s="450"/>
      <c r="J11" s="502">
        <f t="shared" si="0"/>
        <v>688</v>
      </c>
      <c r="K11" s="449"/>
      <c r="L11" s="504">
        <f t="shared" si="1"/>
        <v>5351</v>
      </c>
      <c r="M11" s="452"/>
    </row>
    <row r="12" spans="1:13" ht="12.75" x14ac:dyDescent="0.2">
      <c r="A12" s="402">
        <v>1973</v>
      </c>
      <c r="B12" s="502">
        <v>546</v>
      </c>
      <c r="C12" s="449"/>
      <c r="D12" s="504">
        <v>5516</v>
      </c>
      <c r="E12" s="449"/>
      <c r="F12" s="502">
        <v>104</v>
      </c>
      <c r="G12" s="449"/>
      <c r="H12" s="504">
        <v>272</v>
      </c>
      <c r="I12" s="450"/>
      <c r="J12" s="502">
        <f t="shared" si="0"/>
        <v>650</v>
      </c>
      <c r="K12" s="449"/>
      <c r="L12" s="504">
        <f t="shared" si="1"/>
        <v>5788</v>
      </c>
      <c r="M12" s="452"/>
    </row>
    <row r="13" spans="1:13" ht="12.75" x14ac:dyDescent="0.2">
      <c r="A13" s="402">
        <v>1974</v>
      </c>
      <c r="B13" s="502">
        <v>513</v>
      </c>
      <c r="C13" s="449"/>
      <c r="D13" s="504">
        <v>6678</v>
      </c>
      <c r="E13" s="449"/>
      <c r="F13" s="502">
        <v>116</v>
      </c>
      <c r="G13" s="449"/>
      <c r="H13" s="504">
        <v>313</v>
      </c>
      <c r="I13" s="450"/>
      <c r="J13" s="502">
        <f t="shared" si="0"/>
        <v>629</v>
      </c>
      <c r="K13" s="449"/>
      <c r="L13" s="504">
        <f t="shared" si="1"/>
        <v>6991</v>
      </c>
      <c r="M13" s="452"/>
    </row>
    <row r="14" spans="1:13" ht="12.75" x14ac:dyDescent="0.2">
      <c r="A14" s="402">
        <v>1975</v>
      </c>
      <c r="B14" s="502">
        <v>497</v>
      </c>
      <c r="C14" s="449"/>
      <c r="D14" s="504">
        <v>7422</v>
      </c>
      <c r="E14" s="449"/>
      <c r="F14" s="502">
        <v>116</v>
      </c>
      <c r="G14" s="449"/>
      <c r="H14" s="504">
        <v>289</v>
      </c>
      <c r="I14" s="450"/>
      <c r="J14" s="502">
        <f t="shared" si="0"/>
        <v>613</v>
      </c>
      <c r="K14" s="449"/>
      <c r="L14" s="504">
        <f t="shared" si="1"/>
        <v>7711</v>
      </c>
      <c r="M14" s="452"/>
    </row>
    <row r="15" spans="1:13" ht="12.75" x14ac:dyDescent="0.2">
      <c r="A15" s="402">
        <v>1976</v>
      </c>
      <c r="B15" s="502">
        <v>456</v>
      </c>
      <c r="C15" s="449"/>
      <c r="D15" s="504">
        <v>6723</v>
      </c>
      <c r="E15" s="449"/>
      <c r="F15" s="502">
        <v>106</v>
      </c>
      <c r="G15" s="449"/>
      <c r="H15" s="504">
        <v>286</v>
      </c>
      <c r="I15" s="450"/>
      <c r="J15" s="502">
        <f t="shared" si="0"/>
        <v>562</v>
      </c>
      <c r="K15" s="449"/>
      <c r="L15" s="504">
        <f t="shared" si="1"/>
        <v>7009</v>
      </c>
      <c r="M15" s="452"/>
    </row>
    <row r="16" spans="1:13" ht="12.75" x14ac:dyDescent="0.2">
      <c r="A16" s="402">
        <v>1977</v>
      </c>
      <c r="B16" s="502">
        <v>443</v>
      </c>
      <c r="C16" s="449"/>
      <c r="D16" s="504">
        <v>6563</v>
      </c>
      <c r="E16" s="449"/>
      <c r="F16" s="502">
        <v>102</v>
      </c>
      <c r="G16" s="449"/>
      <c r="H16" s="504">
        <v>269</v>
      </c>
      <c r="I16" s="450"/>
      <c r="J16" s="502">
        <f t="shared" si="0"/>
        <v>545</v>
      </c>
      <c r="K16" s="449"/>
      <c r="L16" s="504">
        <f t="shared" si="1"/>
        <v>6832</v>
      </c>
      <c r="M16" s="452"/>
    </row>
    <row r="17" spans="1:13" ht="12.75" x14ac:dyDescent="0.2">
      <c r="A17" s="402">
        <v>1978</v>
      </c>
      <c r="B17" s="502">
        <v>410</v>
      </c>
      <c r="C17" s="449"/>
      <c r="D17" s="504">
        <v>5269</v>
      </c>
      <c r="E17" s="449"/>
      <c r="F17" s="502">
        <v>103</v>
      </c>
      <c r="G17" s="449"/>
      <c r="H17" s="504">
        <v>239</v>
      </c>
      <c r="I17" s="450"/>
      <c r="J17" s="502">
        <f t="shared" si="0"/>
        <v>513</v>
      </c>
      <c r="K17" s="449"/>
      <c r="L17" s="504">
        <f t="shared" si="1"/>
        <v>5508</v>
      </c>
      <c r="M17" s="452"/>
    </row>
    <row r="18" spans="1:13" ht="12.75" x14ac:dyDescent="0.2">
      <c r="A18" s="402">
        <v>1979</v>
      </c>
      <c r="B18" s="502">
        <v>406</v>
      </c>
      <c r="C18" s="449"/>
      <c r="D18" s="504">
        <v>4054</v>
      </c>
      <c r="E18" s="449"/>
      <c r="F18" s="502">
        <v>107</v>
      </c>
      <c r="G18" s="449"/>
      <c r="H18" s="504">
        <v>251</v>
      </c>
      <c r="I18" s="450"/>
      <c r="J18" s="502">
        <f t="shared" si="0"/>
        <v>513</v>
      </c>
      <c r="K18" s="449"/>
      <c r="L18" s="504">
        <f t="shared" si="1"/>
        <v>4305</v>
      </c>
      <c r="M18" s="452"/>
    </row>
    <row r="19" spans="1:13" ht="12.75" x14ac:dyDescent="0.2">
      <c r="A19" s="402">
        <v>1980</v>
      </c>
      <c r="B19" s="502">
        <v>398</v>
      </c>
      <c r="C19" s="449"/>
      <c r="D19" s="504">
        <v>3707</v>
      </c>
      <c r="E19" s="449"/>
      <c r="F19" s="502">
        <v>112</v>
      </c>
      <c r="G19" s="449"/>
      <c r="H19" s="504">
        <v>272</v>
      </c>
      <c r="I19" s="450"/>
      <c r="J19" s="502">
        <f t="shared" si="0"/>
        <v>510</v>
      </c>
      <c r="K19" s="449"/>
      <c r="L19" s="504">
        <f t="shared" si="1"/>
        <v>3979</v>
      </c>
      <c r="M19" s="452"/>
    </row>
    <row r="20" spans="1:13" ht="12.75" x14ac:dyDescent="0.2">
      <c r="A20" s="402">
        <v>1981</v>
      </c>
      <c r="B20" s="502">
        <v>374</v>
      </c>
      <c r="C20" s="449"/>
      <c r="D20" s="504">
        <v>3394</v>
      </c>
      <c r="E20" s="449"/>
      <c r="F20" s="502">
        <v>110</v>
      </c>
      <c r="G20" s="449"/>
      <c r="H20" s="504">
        <v>235</v>
      </c>
      <c r="I20" s="450"/>
      <c r="J20" s="502">
        <f t="shared" si="0"/>
        <v>484</v>
      </c>
      <c r="K20" s="449"/>
      <c r="L20" s="504">
        <f t="shared" si="1"/>
        <v>3629</v>
      </c>
      <c r="M20" s="452"/>
    </row>
    <row r="21" spans="1:13" ht="12.75" x14ac:dyDescent="0.2">
      <c r="A21" s="402">
        <v>1982</v>
      </c>
      <c r="B21" s="502">
        <v>354</v>
      </c>
      <c r="C21" s="449"/>
      <c r="D21" s="504">
        <v>3073</v>
      </c>
      <c r="E21" s="449"/>
      <c r="F21" s="502">
        <v>114</v>
      </c>
      <c r="G21" s="449"/>
      <c r="H21" s="504">
        <v>240</v>
      </c>
      <c r="I21" s="450"/>
      <c r="J21" s="502">
        <f t="shared" si="0"/>
        <v>468</v>
      </c>
      <c r="K21" s="449"/>
      <c r="L21" s="504">
        <f t="shared" si="1"/>
        <v>3313</v>
      </c>
      <c r="M21" s="452"/>
    </row>
    <row r="22" spans="1:13" ht="12.75" x14ac:dyDescent="0.2">
      <c r="A22" s="402">
        <v>1983</v>
      </c>
      <c r="B22" s="502">
        <v>353</v>
      </c>
      <c r="C22" s="449"/>
      <c r="D22" s="504">
        <v>3012</v>
      </c>
      <c r="E22" s="449"/>
      <c r="F22" s="502">
        <v>118</v>
      </c>
      <c r="G22" s="449"/>
      <c r="H22" s="504">
        <v>246</v>
      </c>
      <c r="I22" s="450"/>
      <c r="J22" s="502">
        <f t="shared" si="0"/>
        <v>471</v>
      </c>
      <c r="K22" s="449"/>
      <c r="L22" s="504">
        <f t="shared" si="1"/>
        <v>3258</v>
      </c>
      <c r="M22" s="452"/>
    </row>
    <row r="23" spans="1:13" ht="12.75" x14ac:dyDescent="0.2">
      <c r="A23" s="402">
        <v>1984</v>
      </c>
      <c r="B23" s="502">
        <v>354</v>
      </c>
      <c r="C23" s="449"/>
      <c r="D23" s="504">
        <v>2826</v>
      </c>
      <c r="E23" s="449"/>
      <c r="F23" s="502">
        <v>122</v>
      </c>
      <c r="G23" s="449"/>
      <c r="H23" s="504">
        <v>217</v>
      </c>
      <c r="I23" s="450"/>
      <c r="J23" s="502">
        <f t="shared" si="0"/>
        <v>476</v>
      </c>
      <c r="K23" s="449"/>
      <c r="L23" s="504">
        <f t="shared" si="1"/>
        <v>3043</v>
      </c>
      <c r="M23" s="452"/>
    </row>
    <row r="24" spans="1:13" ht="12.75" x14ac:dyDescent="0.2">
      <c r="A24" s="402">
        <v>1985</v>
      </c>
      <c r="B24" s="502">
        <v>321</v>
      </c>
      <c r="C24" s="449"/>
      <c r="D24" s="504">
        <v>2382</v>
      </c>
      <c r="E24" s="449"/>
      <c r="F24" s="502">
        <v>123</v>
      </c>
      <c r="G24" s="449"/>
      <c r="H24" s="504">
        <v>237</v>
      </c>
      <c r="I24" s="450"/>
      <c r="J24" s="502">
        <f t="shared" si="0"/>
        <v>444</v>
      </c>
      <c r="K24" s="449"/>
      <c r="L24" s="504">
        <f t="shared" si="1"/>
        <v>2619</v>
      </c>
      <c r="M24" s="452"/>
    </row>
    <row r="25" spans="1:13" ht="12.75" x14ac:dyDescent="0.2">
      <c r="A25" s="402">
        <v>1986</v>
      </c>
      <c r="B25" s="502">
        <v>305</v>
      </c>
      <c r="C25" s="449"/>
      <c r="D25" s="504">
        <v>1886</v>
      </c>
      <c r="E25" s="449"/>
      <c r="F25" s="502">
        <v>132</v>
      </c>
      <c r="G25" s="449"/>
      <c r="H25" s="504">
        <v>329</v>
      </c>
      <c r="I25" s="450"/>
      <c r="J25" s="502">
        <f t="shared" si="0"/>
        <v>437</v>
      </c>
      <c r="K25" s="449"/>
      <c r="L25" s="504">
        <f t="shared" si="1"/>
        <v>2215</v>
      </c>
      <c r="M25" s="452"/>
    </row>
    <row r="26" spans="1:13" ht="12.75" x14ac:dyDescent="0.2">
      <c r="A26" s="402">
        <v>1987</v>
      </c>
      <c r="B26" s="502">
        <v>279</v>
      </c>
      <c r="C26" s="449"/>
      <c r="D26" s="504">
        <v>1624</v>
      </c>
      <c r="E26" s="449"/>
      <c r="F26" s="502">
        <v>139</v>
      </c>
      <c r="G26" s="449"/>
      <c r="H26" s="504">
        <v>428</v>
      </c>
      <c r="I26" s="450"/>
      <c r="J26" s="502">
        <f t="shared" si="0"/>
        <v>418</v>
      </c>
      <c r="K26" s="449"/>
      <c r="L26" s="504">
        <f t="shared" si="1"/>
        <v>2052</v>
      </c>
      <c r="M26" s="452"/>
    </row>
    <row r="27" spans="1:13" ht="12.75" x14ac:dyDescent="0.2">
      <c r="A27" s="402">
        <v>1988</v>
      </c>
      <c r="B27" s="502">
        <v>266</v>
      </c>
      <c r="C27" s="449"/>
      <c r="D27" s="504">
        <v>1586</v>
      </c>
      <c r="E27" s="449"/>
      <c r="F27" s="502">
        <v>143</v>
      </c>
      <c r="G27" s="449"/>
      <c r="H27" s="504">
        <v>442</v>
      </c>
      <c r="I27" s="450"/>
      <c r="J27" s="502">
        <f t="shared" si="0"/>
        <v>409</v>
      </c>
      <c r="K27" s="449"/>
      <c r="L27" s="504">
        <f t="shared" si="1"/>
        <v>2028</v>
      </c>
      <c r="M27" s="452"/>
    </row>
    <row r="28" spans="1:13" ht="12.75" x14ac:dyDescent="0.2">
      <c r="A28" s="402">
        <v>1989</v>
      </c>
      <c r="B28" s="502">
        <v>273</v>
      </c>
      <c r="C28" s="449"/>
      <c r="D28" s="504">
        <v>1936</v>
      </c>
      <c r="E28" s="449"/>
      <c r="F28" s="502">
        <v>162</v>
      </c>
      <c r="G28" s="449"/>
      <c r="H28" s="504">
        <v>527</v>
      </c>
      <c r="I28" s="450"/>
      <c r="J28" s="502">
        <f t="shared" si="0"/>
        <v>435</v>
      </c>
      <c r="K28" s="449"/>
      <c r="L28" s="504">
        <f t="shared" si="1"/>
        <v>2463</v>
      </c>
      <c r="M28" s="452"/>
    </row>
    <row r="29" spans="1:13" ht="12.75" x14ac:dyDescent="0.2">
      <c r="A29" s="402">
        <v>1990</v>
      </c>
      <c r="B29" s="502">
        <v>274</v>
      </c>
      <c r="C29" s="449"/>
      <c r="D29" s="504">
        <v>2312</v>
      </c>
      <c r="E29" s="449"/>
      <c r="F29" s="502">
        <v>172</v>
      </c>
      <c r="G29" s="449"/>
      <c r="H29" s="504">
        <v>608</v>
      </c>
      <c r="I29" s="450"/>
      <c r="J29" s="502">
        <f t="shared" si="0"/>
        <v>446</v>
      </c>
      <c r="K29" s="449"/>
      <c r="L29" s="504">
        <f t="shared" si="1"/>
        <v>2920</v>
      </c>
      <c r="M29" s="452"/>
    </row>
    <row r="30" spans="1:13" ht="12.75" x14ac:dyDescent="0.2">
      <c r="A30" s="402">
        <v>1991</v>
      </c>
      <c r="B30" s="502">
        <v>274</v>
      </c>
      <c r="C30" s="449"/>
      <c r="D30" s="504">
        <v>2516</v>
      </c>
      <c r="E30" s="449"/>
      <c r="F30" s="502">
        <v>181</v>
      </c>
      <c r="G30" s="449"/>
      <c r="H30" s="504">
        <v>687</v>
      </c>
      <c r="I30" s="450"/>
      <c r="J30" s="502">
        <f t="shared" si="0"/>
        <v>455</v>
      </c>
      <c r="K30" s="449"/>
      <c r="L30" s="504">
        <f t="shared" si="1"/>
        <v>3203</v>
      </c>
      <c r="M30" s="452"/>
    </row>
    <row r="31" spans="1:13" ht="12.75" x14ac:dyDescent="0.2">
      <c r="A31" s="402">
        <v>1992</v>
      </c>
      <c r="B31" s="502">
        <v>257</v>
      </c>
      <c r="C31" s="449"/>
      <c r="D31" s="504">
        <v>2334</v>
      </c>
      <c r="E31" s="449"/>
      <c r="F31" s="502">
        <v>179</v>
      </c>
      <c r="G31" s="449"/>
      <c r="H31" s="504">
        <v>710</v>
      </c>
      <c r="I31" s="450"/>
      <c r="J31" s="502">
        <f t="shared" si="0"/>
        <v>436</v>
      </c>
      <c r="K31" s="449"/>
      <c r="L31" s="504">
        <f t="shared" si="1"/>
        <v>3044</v>
      </c>
      <c r="M31" s="452"/>
    </row>
    <row r="32" spans="1:13" ht="12.75" x14ac:dyDescent="0.2">
      <c r="A32" s="402">
        <v>1993</v>
      </c>
      <c r="B32" s="502">
        <v>232</v>
      </c>
      <c r="C32" s="449"/>
      <c r="D32" s="504">
        <v>1764</v>
      </c>
      <c r="E32" s="449"/>
      <c r="F32" s="502">
        <v>185</v>
      </c>
      <c r="G32" s="449"/>
      <c r="H32" s="504">
        <v>575</v>
      </c>
      <c r="I32" s="450"/>
      <c r="J32" s="502">
        <f t="shared" si="0"/>
        <v>417</v>
      </c>
      <c r="K32" s="449"/>
      <c r="L32" s="504">
        <f t="shared" si="1"/>
        <v>2339</v>
      </c>
      <c r="M32" s="452"/>
    </row>
    <row r="33" spans="1:13" ht="12.75" x14ac:dyDescent="0.2">
      <c r="A33" s="402">
        <v>1994</v>
      </c>
      <c r="B33" s="502">
        <v>227</v>
      </c>
      <c r="C33" s="449"/>
      <c r="D33" s="504">
        <v>2094</v>
      </c>
      <c r="E33" s="449"/>
      <c r="F33" s="502">
        <v>186</v>
      </c>
      <c r="G33" s="449"/>
      <c r="H33" s="504">
        <v>617</v>
      </c>
      <c r="I33" s="450"/>
      <c r="J33" s="502">
        <f t="shared" si="0"/>
        <v>413</v>
      </c>
      <c r="K33" s="449"/>
      <c r="L33" s="504">
        <f t="shared" si="1"/>
        <v>2711</v>
      </c>
      <c r="M33" s="452"/>
    </row>
    <row r="34" spans="1:13" ht="12.75" x14ac:dyDescent="0.2">
      <c r="A34" s="402">
        <v>1995</v>
      </c>
      <c r="B34" s="502">
        <v>241</v>
      </c>
      <c r="C34" s="449"/>
      <c r="D34" s="504">
        <v>2235</v>
      </c>
      <c r="E34" s="449"/>
      <c r="F34" s="502">
        <v>189</v>
      </c>
      <c r="G34" s="449"/>
      <c r="H34" s="504">
        <v>647</v>
      </c>
      <c r="I34" s="450"/>
      <c r="J34" s="502">
        <f t="shared" si="0"/>
        <v>430</v>
      </c>
      <c r="K34" s="449"/>
      <c r="L34" s="504">
        <f t="shared" si="1"/>
        <v>2882</v>
      </c>
      <c r="M34" s="452"/>
    </row>
    <row r="35" spans="1:13" ht="12.75" x14ac:dyDescent="0.2">
      <c r="A35" s="402">
        <v>1996</v>
      </c>
      <c r="B35" s="502">
        <v>254</v>
      </c>
      <c r="C35" s="449"/>
      <c r="D35" s="504">
        <v>2286</v>
      </c>
      <c r="E35" s="449"/>
      <c r="F35" s="502">
        <v>196</v>
      </c>
      <c r="G35" s="449"/>
      <c r="H35" s="504">
        <v>662</v>
      </c>
      <c r="I35" s="450"/>
      <c r="J35" s="502">
        <f t="shared" si="0"/>
        <v>450</v>
      </c>
      <c r="K35" s="449"/>
      <c r="L35" s="504">
        <f t="shared" si="1"/>
        <v>2948</v>
      </c>
      <c r="M35" s="452"/>
    </row>
    <row r="36" spans="1:13" ht="12.75" x14ac:dyDescent="0.2">
      <c r="A36" s="402">
        <v>1997</v>
      </c>
      <c r="B36" s="502">
        <v>236</v>
      </c>
      <c r="C36" s="449"/>
      <c r="D36" s="504">
        <v>2072</v>
      </c>
      <c r="E36" s="449"/>
      <c r="F36" s="502">
        <v>181</v>
      </c>
      <c r="G36" s="449"/>
      <c r="H36" s="504">
        <v>570</v>
      </c>
      <c r="I36" s="450"/>
      <c r="J36" s="502">
        <f t="shared" si="0"/>
        <v>417</v>
      </c>
      <c r="K36" s="449"/>
      <c r="L36" s="504">
        <f t="shared" si="1"/>
        <v>2642</v>
      </c>
      <c r="M36" s="452"/>
    </row>
    <row r="37" spans="1:13" ht="12.75" x14ac:dyDescent="0.2">
      <c r="A37" s="402">
        <v>1998</v>
      </c>
      <c r="B37" s="502">
        <v>226</v>
      </c>
      <c r="C37" s="449"/>
      <c r="D37" s="504">
        <v>2132</v>
      </c>
      <c r="E37" s="449"/>
      <c r="F37" s="502">
        <v>186</v>
      </c>
      <c r="G37" s="449"/>
      <c r="H37" s="504">
        <v>576</v>
      </c>
      <c r="I37" s="450"/>
      <c r="J37" s="502">
        <f t="shared" si="0"/>
        <v>412</v>
      </c>
      <c r="K37" s="449"/>
      <c r="L37" s="504">
        <f t="shared" si="1"/>
        <v>2708</v>
      </c>
      <c r="M37" s="452"/>
    </row>
    <row r="38" spans="1:13" ht="12.75" x14ac:dyDescent="0.2">
      <c r="A38" s="402">
        <v>1999</v>
      </c>
      <c r="B38" s="502">
        <v>229</v>
      </c>
      <c r="C38" s="449"/>
      <c r="D38" s="504">
        <v>2244</v>
      </c>
      <c r="E38" s="449"/>
      <c r="F38" s="502">
        <v>183</v>
      </c>
      <c r="G38" s="449"/>
      <c r="H38" s="504">
        <v>617</v>
      </c>
      <c r="I38" s="450"/>
      <c r="J38" s="502">
        <f t="shared" si="0"/>
        <v>412</v>
      </c>
      <c r="K38" s="449"/>
      <c r="L38" s="504">
        <f t="shared" si="1"/>
        <v>2861</v>
      </c>
      <c r="M38" s="452"/>
    </row>
    <row r="39" spans="1:13" ht="12.75" x14ac:dyDescent="0.2">
      <c r="A39" s="402">
        <v>2000</v>
      </c>
      <c r="B39" s="502">
        <v>225</v>
      </c>
      <c r="C39" s="449"/>
      <c r="D39" s="504">
        <v>2185</v>
      </c>
      <c r="E39" s="449"/>
      <c r="F39" s="502">
        <v>177</v>
      </c>
      <c r="G39" s="449"/>
      <c r="H39" s="504">
        <v>613</v>
      </c>
      <c r="I39" s="450"/>
      <c r="J39" s="502">
        <f t="shared" si="0"/>
        <v>402</v>
      </c>
      <c r="K39" s="449"/>
      <c r="L39" s="504">
        <f t="shared" si="1"/>
        <v>2798</v>
      </c>
      <c r="M39" s="452"/>
    </row>
    <row r="40" spans="1:13" ht="12.75" x14ac:dyDescent="0.2">
      <c r="A40" s="402">
        <v>2001</v>
      </c>
      <c r="B40" s="502">
        <v>220</v>
      </c>
      <c r="C40" s="449"/>
      <c r="D40" s="504">
        <v>2181</v>
      </c>
      <c r="E40" s="449"/>
      <c r="F40" s="502">
        <v>179</v>
      </c>
      <c r="G40" s="449"/>
      <c r="H40" s="504">
        <v>663</v>
      </c>
      <c r="I40" s="450"/>
      <c r="J40" s="502">
        <f t="shared" si="0"/>
        <v>399</v>
      </c>
      <c r="K40" s="449"/>
      <c r="L40" s="504">
        <f t="shared" si="1"/>
        <v>2844</v>
      </c>
      <c r="M40" s="452"/>
    </row>
    <row r="41" spans="1:13" ht="12.75" x14ac:dyDescent="0.2">
      <c r="A41" s="402">
        <v>2002</v>
      </c>
      <c r="B41" s="502">
        <v>229</v>
      </c>
      <c r="C41" s="449"/>
      <c r="D41" s="504">
        <v>2339</v>
      </c>
      <c r="E41" s="449"/>
      <c r="F41" s="502">
        <v>201</v>
      </c>
      <c r="G41" s="449"/>
      <c r="H41" s="504">
        <v>743</v>
      </c>
      <c r="I41" s="450"/>
      <c r="J41" s="502">
        <f t="shared" si="0"/>
        <v>430</v>
      </c>
      <c r="K41" s="449"/>
      <c r="L41" s="504">
        <f t="shared" si="1"/>
        <v>3082</v>
      </c>
      <c r="M41" s="452"/>
    </row>
    <row r="42" spans="1:13" ht="12.75" x14ac:dyDescent="0.2">
      <c r="A42" s="402">
        <v>2003</v>
      </c>
      <c r="B42" s="502">
        <v>195</v>
      </c>
      <c r="C42" s="449"/>
      <c r="D42" s="504">
        <v>2179.6570000000002</v>
      </c>
      <c r="E42" s="449"/>
      <c r="F42" s="502">
        <v>203</v>
      </c>
      <c r="G42" s="449"/>
      <c r="H42" s="504">
        <v>736.36500000000001</v>
      </c>
      <c r="I42" s="450"/>
      <c r="J42" s="502">
        <f t="shared" si="0"/>
        <v>398</v>
      </c>
      <c r="K42" s="449"/>
      <c r="L42" s="504">
        <f t="shared" si="1"/>
        <v>2916.0219999999999</v>
      </c>
      <c r="M42" s="452"/>
    </row>
    <row r="43" spans="1:13" ht="12.75" x14ac:dyDescent="0.2">
      <c r="A43" s="402">
        <v>2004</v>
      </c>
      <c r="B43" s="502">
        <v>196</v>
      </c>
      <c r="C43" s="449"/>
      <c r="D43" s="504">
        <v>2263.6280000000002</v>
      </c>
      <c r="E43" s="449"/>
      <c r="F43" s="502">
        <v>209</v>
      </c>
      <c r="G43" s="449"/>
      <c r="H43" s="504">
        <v>808.04200000000003</v>
      </c>
      <c r="I43" s="450"/>
      <c r="J43" s="502">
        <f t="shared" si="0"/>
        <v>405</v>
      </c>
      <c r="K43" s="449"/>
      <c r="L43" s="504">
        <f t="shared" si="1"/>
        <v>3071.67</v>
      </c>
      <c r="M43" s="452"/>
    </row>
    <row r="44" spans="1:13" ht="12.75" x14ac:dyDescent="0.2">
      <c r="A44" s="402">
        <v>2005</v>
      </c>
      <c r="B44" s="502">
        <v>207</v>
      </c>
      <c r="C44" s="449"/>
      <c r="D44" s="504">
        <v>2510.0050000000001</v>
      </c>
      <c r="E44" s="449"/>
      <c r="F44" s="502">
        <v>211</v>
      </c>
      <c r="G44" s="449"/>
      <c r="H44" s="504">
        <v>849.89400000000012</v>
      </c>
      <c r="I44" s="450"/>
      <c r="J44" s="502">
        <f t="shared" si="0"/>
        <v>418</v>
      </c>
      <c r="K44" s="449"/>
      <c r="L44" s="504">
        <f t="shared" si="1"/>
        <v>3359.8990000000003</v>
      </c>
      <c r="M44" s="452"/>
    </row>
    <row r="45" spans="1:13" ht="12.75" x14ac:dyDescent="0.2">
      <c r="A45" s="402">
        <v>2006</v>
      </c>
      <c r="B45" s="502">
        <v>222</v>
      </c>
      <c r="C45" s="449"/>
      <c r="D45" s="504">
        <v>2907.8990000000003</v>
      </c>
      <c r="E45" s="449"/>
      <c r="F45" s="502">
        <v>211</v>
      </c>
      <c r="G45" s="449"/>
      <c r="H45" s="504">
        <v>935.875</v>
      </c>
      <c r="I45" s="450"/>
      <c r="J45" s="502">
        <f t="shared" si="0"/>
        <v>433</v>
      </c>
      <c r="K45" s="449"/>
      <c r="L45" s="504">
        <f t="shared" si="1"/>
        <v>3843.7740000000003</v>
      </c>
      <c r="M45" s="452"/>
    </row>
    <row r="46" spans="1:13" ht="12.75" x14ac:dyDescent="0.2">
      <c r="A46" s="402">
        <v>2007</v>
      </c>
      <c r="B46" s="502">
        <v>212</v>
      </c>
      <c r="C46" s="449"/>
      <c r="D46" s="504">
        <v>3254</v>
      </c>
      <c r="E46" s="449"/>
      <c r="F46" s="502">
        <v>217</v>
      </c>
      <c r="G46" s="449"/>
      <c r="H46" s="504">
        <v>1012</v>
      </c>
      <c r="I46" s="450"/>
      <c r="J46" s="502">
        <f t="shared" si="0"/>
        <v>429</v>
      </c>
      <c r="K46" s="449"/>
      <c r="L46" s="504">
        <f t="shared" si="1"/>
        <v>4266</v>
      </c>
      <c r="M46" s="452"/>
    </row>
    <row r="47" spans="1:13" ht="12.75" x14ac:dyDescent="0.2">
      <c r="A47" s="402">
        <v>2008</v>
      </c>
      <c r="B47" s="502">
        <v>209</v>
      </c>
      <c r="C47" s="449"/>
      <c r="D47" s="504">
        <v>3435</v>
      </c>
      <c r="E47" s="449"/>
      <c r="F47" s="502">
        <v>208</v>
      </c>
      <c r="G47" s="534"/>
      <c r="H47" s="504">
        <v>1099.001</v>
      </c>
      <c r="I47" s="534"/>
      <c r="J47" s="502">
        <f t="shared" si="0"/>
        <v>417</v>
      </c>
      <c r="K47" s="534"/>
      <c r="L47" s="504">
        <f t="shared" si="1"/>
        <v>4534.0010000000002</v>
      </c>
      <c r="M47" s="535"/>
    </row>
    <row r="48" spans="1:13" ht="12.75" x14ac:dyDescent="0.2">
      <c r="A48" s="402">
        <v>2009</v>
      </c>
      <c r="B48" s="502">
        <v>191</v>
      </c>
      <c r="C48" s="449"/>
      <c r="D48" s="504">
        <v>3229</v>
      </c>
      <c r="E48" s="449"/>
      <c r="F48" s="502">
        <v>204</v>
      </c>
      <c r="G48" s="534"/>
      <c r="H48" s="504">
        <v>1089.5260000000001</v>
      </c>
      <c r="I48" s="534"/>
      <c r="J48" s="502">
        <f t="shared" si="0"/>
        <v>395</v>
      </c>
      <c r="K48" s="534"/>
      <c r="L48" s="504">
        <f t="shared" si="1"/>
        <v>4318.5259999999998</v>
      </c>
      <c r="M48" s="535"/>
    </row>
    <row r="49" spans="1:13" ht="12.75" x14ac:dyDescent="0.2">
      <c r="A49" s="402">
        <v>2010</v>
      </c>
      <c r="B49" s="502">
        <v>173</v>
      </c>
      <c r="C49" s="449"/>
      <c r="D49" s="504">
        <v>2925</v>
      </c>
      <c r="E49" s="449"/>
      <c r="F49" s="502">
        <v>212</v>
      </c>
      <c r="G49" s="534"/>
      <c r="H49" s="504">
        <v>1144.5619999999999</v>
      </c>
      <c r="I49" s="534"/>
      <c r="J49" s="502">
        <f t="shared" si="0"/>
        <v>385</v>
      </c>
      <c r="K49" s="534"/>
      <c r="L49" s="504">
        <f t="shared" si="1"/>
        <v>4069.5619999999999</v>
      </c>
      <c r="M49" s="535"/>
    </row>
    <row r="50" spans="1:13" ht="12.75" x14ac:dyDescent="0.2">
      <c r="A50" s="402">
        <v>2011</v>
      </c>
      <c r="B50" s="502">
        <v>155</v>
      </c>
      <c r="C50" s="449"/>
      <c r="D50" s="504">
        <v>2683</v>
      </c>
      <c r="E50" s="449"/>
      <c r="F50" s="502">
        <v>209</v>
      </c>
      <c r="G50" s="534"/>
      <c r="H50" s="504">
        <v>1157.3009999999999</v>
      </c>
      <c r="I50" s="534"/>
      <c r="J50" s="502">
        <f t="shared" si="0"/>
        <v>364</v>
      </c>
      <c r="K50" s="534"/>
      <c r="L50" s="504">
        <f t="shared" si="1"/>
        <v>3840.3009999999999</v>
      </c>
      <c r="M50" s="535"/>
    </row>
    <row r="51" spans="1:13" ht="12.75" x14ac:dyDescent="0.2">
      <c r="A51" s="402">
        <v>2012</v>
      </c>
      <c r="B51" s="502">
        <v>140</v>
      </c>
      <c r="C51" s="449"/>
      <c r="D51" s="504">
        <v>2359.951</v>
      </c>
      <c r="E51" s="450"/>
      <c r="F51" s="504">
        <v>199</v>
      </c>
      <c r="G51" s="534"/>
      <c r="H51" s="504">
        <v>1001.2140000000001</v>
      </c>
      <c r="I51" s="534"/>
      <c r="J51" s="502">
        <f t="shared" si="0"/>
        <v>339</v>
      </c>
      <c r="K51" s="534"/>
      <c r="L51" s="504">
        <f t="shared" si="1"/>
        <v>3361.165</v>
      </c>
      <c r="M51" s="535"/>
    </row>
    <row r="52" spans="1:13" ht="12.75" x14ac:dyDescent="0.2">
      <c r="A52" s="402">
        <v>2013</v>
      </c>
      <c r="B52" s="502">
        <v>132</v>
      </c>
      <c r="C52" s="449"/>
      <c r="D52" s="504">
        <v>2298.386</v>
      </c>
      <c r="E52" s="450"/>
      <c r="F52" s="504">
        <v>194</v>
      </c>
      <c r="G52" s="534"/>
      <c r="H52" s="504">
        <v>979.28700000000003</v>
      </c>
      <c r="I52" s="534"/>
      <c r="J52" s="502">
        <f>SUM(B52,F52)</f>
        <v>326</v>
      </c>
      <c r="K52" s="534"/>
      <c r="L52" s="504">
        <f t="shared" ref="L52:L53" si="2">SUM(D52,H52)</f>
        <v>3277.6729999999998</v>
      </c>
      <c r="M52" s="535"/>
    </row>
    <row r="53" spans="1:13" ht="12.75" x14ac:dyDescent="0.2">
      <c r="A53" s="402">
        <v>2014</v>
      </c>
      <c r="B53" s="502">
        <v>128</v>
      </c>
      <c r="C53" s="449"/>
      <c r="D53" s="504">
        <v>2267.4780000000001</v>
      </c>
      <c r="E53" s="569"/>
      <c r="F53" s="502">
        <v>192</v>
      </c>
      <c r="G53" s="449"/>
      <c r="H53" s="504">
        <v>923.04499999999996</v>
      </c>
      <c r="I53" s="570"/>
      <c r="J53" s="502">
        <v>320</v>
      </c>
      <c r="K53" s="449"/>
      <c r="L53" s="504">
        <f t="shared" si="2"/>
        <v>3190.5230000000001</v>
      </c>
      <c r="M53" s="570"/>
    </row>
    <row r="54" spans="1:13" ht="12.75" x14ac:dyDescent="0.2">
      <c r="A54" s="402">
        <v>2015</v>
      </c>
      <c r="B54" s="502">
        <v>125</v>
      </c>
      <c r="C54" s="449"/>
      <c r="D54" s="504">
        <v>2187.83</v>
      </c>
      <c r="E54" s="569"/>
      <c r="F54" s="502">
        <v>194</v>
      </c>
      <c r="G54" s="449"/>
      <c r="H54" s="504">
        <v>919.21600000000001</v>
      </c>
      <c r="I54" s="570"/>
      <c r="J54" s="502">
        <v>319</v>
      </c>
      <c r="K54" s="449"/>
      <c r="L54" s="504">
        <f>SUM(D54,H54)</f>
        <v>3107.0459999999998</v>
      </c>
      <c r="M54" s="570"/>
    </row>
    <row r="55" spans="1:13" ht="12.75" x14ac:dyDescent="0.2">
      <c r="A55" s="403">
        <v>2016</v>
      </c>
      <c r="B55" s="503">
        <f>'tab1a b'!F7</f>
        <v>118</v>
      </c>
      <c r="C55" s="453"/>
      <c r="D55" s="505">
        <f>'tab1a b'!H7</f>
        <v>1845.0909999999999</v>
      </c>
      <c r="E55" s="453"/>
      <c r="F55" s="503">
        <f>'tab1a b'!F8</f>
        <v>192</v>
      </c>
      <c r="G55" s="453"/>
      <c r="H55" s="505">
        <f>'tab1a b'!H8</f>
        <v>899.01300000000003</v>
      </c>
      <c r="I55" s="454"/>
      <c r="J55" s="503">
        <f>B55+F55</f>
        <v>310</v>
      </c>
      <c r="K55" s="453"/>
      <c r="L55" s="505">
        <f>D55+H55</f>
        <v>2744.1039999999998</v>
      </c>
      <c r="M55" s="455"/>
    </row>
    <row r="56" spans="1:13" ht="6.75" customHeight="1" x14ac:dyDescent="0.2">
      <c r="A56" s="3"/>
      <c r="B56" s="289"/>
      <c r="C56" s="289"/>
      <c r="D56" s="289"/>
      <c r="E56" s="289"/>
      <c r="F56" s="289"/>
      <c r="G56" s="289"/>
      <c r="H56" s="289"/>
      <c r="I56" s="289"/>
      <c r="J56" s="504"/>
      <c r="K56" s="289"/>
      <c r="L56" s="504"/>
      <c r="M56" s="290"/>
    </row>
  </sheetData>
  <mergeCells count="7">
    <mergeCell ref="A1:L2"/>
    <mergeCell ref="B4:D4"/>
    <mergeCell ref="F4:H4"/>
    <mergeCell ref="J4:L4"/>
    <mergeCell ref="B5:D5"/>
    <mergeCell ref="F5:H5"/>
    <mergeCell ref="J5:L5"/>
  </mergeCells>
  <pageMargins left="0.7" right="0.7" top="0.75" bottom="0.75" header="0.3" footer="0.3"/>
  <pageSetup paperSize="9" scale="9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H45"/>
  <sheetViews>
    <sheetView zoomScaleNormal="100" workbookViewId="0">
      <selection sqref="A1:G2"/>
    </sheetView>
  </sheetViews>
  <sheetFormatPr defaultColWidth="9.33203125" defaultRowHeight="11.25" x14ac:dyDescent="0.2"/>
  <cols>
    <col min="1" max="1" width="33.1640625" style="1" customWidth="1"/>
    <col min="2" max="2" width="11.1640625" style="1" customWidth="1"/>
    <col min="3" max="3" width="13.83203125" style="1" customWidth="1"/>
    <col min="4" max="4" width="20.1640625" style="1" customWidth="1"/>
    <col min="5" max="5" width="11.1640625" style="1" customWidth="1"/>
    <col min="6" max="6" width="13.83203125" style="1" customWidth="1"/>
    <col min="7" max="7" width="20.1640625" style="1" customWidth="1"/>
    <col min="8" max="8" width="17.6640625" style="1" customWidth="1"/>
    <col min="9" max="16384" width="9.33203125" style="1"/>
  </cols>
  <sheetData>
    <row r="1" spans="1:8" ht="16.5" customHeight="1" x14ac:dyDescent="0.2">
      <c r="A1" s="699" t="s">
        <v>410</v>
      </c>
      <c r="B1" s="699"/>
      <c r="C1" s="699"/>
      <c r="D1" s="699"/>
      <c r="E1" s="699"/>
      <c r="F1" s="699"/>
      <c r="G1" s="699"/>
    </row>
    <row r="2" spans="1:8" ht="17.25" customHeight="1" x14ac:dyDescent="0.2">
      <c r="A2" s="699"/>
      <c r="B2" s="699"/>
      <c r="C2" s="699"/>
      <c r="D2" s="699"/>
      <c r="E2" s="699"/>
      <c r="F2" s="699"/>
      <c r="G2" s="699"/>
    </row>
    <row r="3" spans="1:8" ht="14.25" customHeight="1" x14ac:dyDescent="0.2">
      <c r="A3" s="367" t="s">
        <v>390</v>
      </c>
    </row>
    <row r="4" spans="1:8" ht="30" customHeight="1" x14ac:dyDescent="0.2">
      <c r="A4" s="104" t="s">
        <v>1</v>
      </c>
      <c r="B4" s="706" t="s">
        <v>287</v>
      </c>
      <c r="C4" s="708"/>
      <c r="D4" s="707"/>
      <c r="E4" s="708" t="s">
        <v>288</v>
      </c>
      <c r="F4" s="708"/>
      <c r="G4" s="708"/>
      <c r="H4" s="89" t="s">
        <v>194</v>
      </c>
    </row>
    <row r="5" spans="1:8" s="139" customFormat="1" ht="53.25" customHeight="1" x14ac:dyDescent="0.2">
      <c r="A5" s="177" t="s">
        <v>2</v>
      </c>
      <c r="B5" s="731" t="s">
        <v>61</v>
      </c>
      <c r="C5" s="732"/>
      <c r="D5" s="733"/>
      <c r="E5" s="732" t="s">
        <v>192</v>
      </c>
      <c r="F5" s="732"/>
      <c r="G5" s="732"/>
      <c r="H5" s="146" t="s">
        <v>193</v>
      </c>
    </row>
    <row r="6" spans="1:8" ht="32.25" customHeight="1" x14ac:dyDescent="0.2">
      <c r="A6" s="129"/>
      <c r="B6" s="83" t="s">
        <v>3</v>
      </c>
      <c r="C6" s="25" t="s">
        <v>110</v>
      </c>
      <c r="D6" s="84" t="s">
        <v>289</v>
      </c>
      <c r="E6" s="25" t="s">
        <v>3</v>
      </c>
      <c r="F6" s="25" t="s">
        <v>110</v>
      </c>
      <c r="G6" s="85" t="s">
        <v>289</v>
      </c>
      <c r="H6" s="90" t="s">
        <v>133</v>
      </c>
    </row>
    <row r="7" spans="1:8" ht="33.75" x14ac:dyDescent="0.2">
      <c r="A7" s="107"/>
      <c r="B7" s="67" t="s">
        <v>4</v>
      </c>
      <c r="C7" s="27" t="s">
        <v>149</v>
      </c>
      <c r="D7" s="88" t="s">
        <v>150</v>
      </c>
      <c r="E7" s="27" t="s">
        <v>4</v>
      </c>
      <c r="F7" s="27" t="s">
        <v>149</v>
      </c>
      <c r="G7" s="88" t="s">
        <v>150</v>
      </c>
      <c r="H7" s="88" t="s">
        <v>146</v>
      </c>
    </row>
    <row r="8" spans="1:8" ht="12.75" x14ac:dyDescent="0.2">
      <c r="A8" s="130" t="s">
        <v>21</v>
      </c>
      <c r="B8" s="269"/>
      <c r="C8" s="456"/>
      <c r="D8" s="270"/>
      <c r="E8" s="269"/>
      <c r="F8" s="456"/>
      <c r="G8" s="270"/>
      <c r="H8" s="457"/>
    </row>
    <row r="9" spans="1:8" ht="12.75" x14ac:dyDescent="0.2">
      <c r="A9" s="106" t="s">
        <v>22</v>
      </c>
      <c r="B9" s="273"/>
      <c r="C9" s="286"/>
      <c r="D9" s="274"/>
      <c r="E9" s="273"/>
      <c r="F9" s="286"/>
      <c r="G9" s="274"/>
      <c r="H9" s="458"/>
    </row>
    <row r="10" spans="1:8" ht="12.75" x14ac:dyDescent="0.2">
      <c r="A10" s="134" t="s">
        <v>174</v>
      </c>
      <c r="B10" s="273">
        <v>31</v>
      </c>
      <c r="C10" s="286">
        <v>222.77699999999999</v>
      </c>
      <c r="D10" s="274">
        <v>81518.179999999993</v>
      </c>
      <c r="E10" s="273">
        <v>4</v>
      </c>
      <c r="F10" s="286">
        <v>39.771000000000001</v>
      </c>
      <c r="G10" s="274">
        <v>14556.186</v>
      </c>
      <c r="H10" s="274">
        <f>D10-G10</f>
        <v>66961.993999999992</v>
      </c>
    </row>
    <row r="11" spans="1:8" ht="12.75" x14ac:dyDescent="0.2">
      <c r="A11" s="134" t="s">
        <v>175</v>
      </c>
      <c r="B11" s="273">
        <v>224</v>
      </c>
      <c r="C11" s="286">
        <v>6051.0529999999999</v>
      </c>
      <c r="D11" s="274">
        <v>2095351.219</v>
      </c>
      <c r="E11" s="273">
        <v>77</v>
      </c>
      <c r="F11" s="286">
        <v>2011.098</v>
      </c>
      <c r="G11" s="274">
        <v>701173.69299999997</v>
      </c>
      <c r="H11" s="274">
        <f>D11-G11</f>
        <v>1394177.5260000001</v>
      </c>
    </row>
    <row r="12" spans="1:8" ht="12.75" x14ac:dyDescent="0.2">
      <c r="A12" s="134" t="s">
        <v>176</v>
      </c>
      <c r="B12" s="459">
        <f t="shared" ref="B12:G12" si="0">SUM(B10:B11)</f>
        <v>255</v>
      </c>
      <c r="C12" s="460">
        <f t="shared" si="0"/>
        <v>6273.83</v>
      </c>
      <c r="D12" s="284">
        <f t="shared" si="0"/>
        <v>2176869.3990000002</v>
      </c>
      <c r="E12" s="459">
        <f t="shared" si="0"/>
        <v>81</v>
      </c>
      <c r="F12" s="460">
        <f t="shared" si="0"/>
        <v>2050.8690000000001</v>
      </c>
      <c r="G12" s="284">
        <f t="shared" si="0"/>
        <v>715729.87899999996</v>
      </c>
      <c r="H12" s="284">
        <f>SUM(H10:H11)</f>
        <v>1461139.52</v>
      </c>
    </row>
    <row r="13" spans="1:8" ht="12.75" x14ac:dyDescent="0.2">
      <c r="A13" s="105"/>
      <c r="B13" s="273"/>
      <c r="C13" s="286"/>
      <c r="D13" s="274"/>
      <c r="E13" s="273"/>
      <c r="F13" s="286"/>
      <c r="G13" s="274"/>
      <c r="H13" s="274"/>
    </row>
    <row r="14" spans="1:8" ht="12.75" x14ac:dyDescent="0.2">
      <c r="A14" s="145" t="s">
        <v>25</v>
      </c>
      <c r="B14" s="273"/>
      <c r="C14" s="286"/>
      <c r="D14" s="274"/>
      <c r="E14" s="273"/>
      <c r="F14" s="286"/>
      <c r="G14" s="274"/>
      <c r="H14" s="274"/>
    </row>
    <row r="15" spans="1:8" ht="12.75" x14ac:dyDescent="0.2">
      <c r="A15" s="106" t="s">
        <v>26</v>
      </c>
      <c r="B15" s="273"/>
      <c r="C15" s="286"/>
      <c r="D15" s="274"/>
      <c r="E15" s="273"/>
      <c r="F15" s="286"/>
      <c r="G15" s="274"/>
      <c r="H15" s="274"/>
    </row>
    <row r="16" spans="1:8" ht="12.75" x14ac:dyDescent="0.2">
      <c r="A16" s="134" t="s">
        <v>174</v>
      </c>
      <c r="B16" s="273">
        <v>6</v>
      </c>
      <c r="C16" s="286">
        <v>16.061</v>
      </c>
      <c r="D16" s="274">
        <v>5878.326</v>
      </c>
      <c r="E16" s="273">
        <v>3</v>
      </c>
      <c r="F16" s="286">
        <v>13.723000000000001</v>
      </c>
      <c r="G16" s="274">
        <v>5022.6180000000004</v>
      </c>
      <c r="H16" s="284">
        <f>D16-G16</f>
        <v>855.70799999999963</v>
      </c>
    </row>
    <row r="17" spans="1:8" ht="12.75" x14ac:dyDescent="0.2">
      <c r="A17" s="134" t="s">
        <v>175</v>
      </c>
      <c r="B17" s="273" t="s">
        <v>138</v>
      </c>
      <c r="C17" s="286" t="s">
        <v>138</v>
      </c>
      <c r="D17" s="274" t="s">
        <v>138</v>
      </c>
      <c r="E17" s="273" t="s">
        <v>138</v>
      </c>
      <c r="F17" s="286" t="s">
        <v>138</v>
      </c>
      <c r="G17" s="274" t="s">
        <v>138</v>
      </c>
      <c r="H17" s="274" t="s">
        <v>138</v>
      </c>
    </row>
    <row r="18" spans="1:8" ht="12.75" x14ac:dyDescent="0.2">
      <c r="A18" s="134" t="s">
        <v>176</v>
      </c>
      <c r="B18" s="459">
        <f t="shared" ref="B18:G18" si="1">SUM(B16:B17)</f>
        <v>6</v>
      </c>
      <c r="C18" s="460">
        <f t="shared" si="1"/>
        <v>16.061</v>
      </c>
      <c r="D18" s="284">
        <f t="shared" si="1"/>
        <v>5878.326</v>
      </c>
      <c r="E18" s="459">
        <f t="shared" si="1"/>
        <v>3</v>
      </c>
      <c r="F18" s="460">
        <f t="shared" si="1"/>
        <v>13.723000000000001</v>
      </c>
      <c r="G18" s="284">
        <f t="shared" si="1"/>
        <v>5022.6180000000004</v>
      </c>
      <c r="H18" s="284">
        <f>D18-G18</f>
        <v>855.70799999999963</v>
      </c>
    </row>
    <row r="19" spans="1:8" ht="12.75" x14ac:dyDescent="0.2">
      <c r="A19" s="134"/>
      <c r="B19" s="459"/>
      <c r="C19" s="460"/>
      <c r="D19" s="284"/>
      <c r="E19" s="459"/>
      <c r="F19" s="460"/>
      <c r="G19" s="284"/>
      <c r="H19" s="284"/>
    </row>
    <row r="20" spans="1:8" ht="12.75" x14ac:dyDescent="0.2">
      <c r="A20" s="145" t="s">
        <v>23</v>
      </c>
      <c r="B20" s="273"/>
      <c r="C20" s="286"/>
      <c r="D20" s="274"/>
      <c r="E20" s="273"/>
      <c r="F20" s="286"/>
      <c r="G20" s="274"/>
      <c r="H20" s="274"/>
    </row>
    <row r="21" spans="1:8" ht="12.75" x14ac:dyDescent="0.2">
      <c r="A21" s="106" t="s">
        <v>24</v>
      </c>
      <c r="B21" s="273"/>
      <c r="C21" s="286"/>
      <c r="D21" s="274"/>
      <c r="E21" s="273"/>
      <c r="F21" s="286"/>
      <c r="G21" s="274"/>
      <c r="H21" s="274"/>
    </row>
    <row r="22" spans="1:8" ht="12.75" x14ac:dyDescent="0.2">
      <c r="A22" s="134" t="s">
        <v>174</v>
      </c>
      <c r="B22" s="273">
        <v>89</v>
      </c>
      <c r="C22" s="286">
        <v>1948.529</v>
      </c>
      <c r="D22" s="274">
        <v>657420.18099999998</v>
      </c>
      <c r="E22" s="273">
        <v>31</v>
      </c>
      <c r="F22" s="286">
        <v>1022.9059999999999</v>
      </c>
      <c r="G22" s="274">
        <v>328618.28200000001</v>
      </c>
      <c r="H22" s="274">
        <f>D22-G22</f>
        <v>328801.89899999998</v>
      </c>
    </row>
    <row r="23" spans="1:8" ht="12.75" x14ac:dyDescent="0.2">
      <c r="A23" s="134" t="s">
        <v>175</v>
      </c>
      <c r="B23" s="273">
        <v>177</v>
      </c>
      <c r="C23" s="286">
        <v>4401.7160000000003</v>
      </c>
      <c r="D23" s="274">
        <v>1568538.1529999999</v>
      </c>
      <c r="E23" s="461">
        <v>16</v>
      </c>
      <c r="F23" s="286">
        <v>754.476</v>
      </c>
      <c r="G23" s="274">
        <v>276138.21600000001</v>
      </c>
      <c r="H23" s="274">
        <f>D23-G23</f>
        <v>1292399.9369999999</v>
      </c>
    </row>
    <row r="24" spans="1:8" ht="12.75" x14ac:dyDescent="0.2">
      <c r="A24" s="134" t="s">
        <v>176</v>
      </c>
      <c r="B24" s="459">
        <f t="shared" ref="B24:G24" si="2">SUM(B22:B23)</f>
        <v>266</v>
      </c>
      <c r="C24" s="460">
        <f t="shared" si="2"/>
        <v>6350.2450000000008</v>
      </c>
      <c r="D24" s="284">
        <f t="shared" si="2"/>
        <v>2225958.3339999998</v>
      </c>
      <c r="E24" s="459">
        <f t="shared" si="2"/>
        <v>47</v>
      </c>
      <c r="F24" s="460">
        <f t="shared" si="2"/>
        <v>1777.3820000000001</v>
      </c>
      <c r="G24" s="284">
        <f t="shared" si="2"/>
        <v>604756.49800000002</v>
      </c>
      <c r="H24" s="284">
        <f t="shared" ref="H24:H41" si="3">D24-G24</f>
        <v>1621201.8359999997</v>
      </c>
    </row>
    <row r="25" spans="1:8" ht="12.75" x14ac:dyDescent="0.2">
      <c r="A25" s="105"/>
      <c r="B25" s="273"/>
      <c r="C25" s="286"/>
      <c r="D25" s="274"/>
      <c r="E25" s="273"/>
      <c r="F25" s="286"/>
      <c r="G25" s="274"/>
      <c r="H25" s="274"/>
    </row>
    <row r="26" spans="1:8" ht="12.75" x14ac:dyDescent="0.2">
      <c r="A26" s="145" t="s">
        <v>27</v>
      </c>
      <c r="B26" s="273"/>
      <c r="C26" s="286"/>
      <c r="D26" s="274"/>
      <c r="E26" s="273"/>
      <c r="F26" s="286"/>
      <c r="G26" s="274"/>
      <c r="H26" s="274"/>
    </row>
    <row r="27" spans="1:8" ht="12.75" x14ac:dyDescent="0.2">
      <c r="A27" s="106" t="s">
        <v>28</v>
      </c>
      <c r="B27" s="273"/>
      <c r="C27" s="286"/>
      <c r="D27" s="274"/>
      <c r="E27" s="273"/>
      <c r="F27" s="286"/>
      <c r="G27" s="274"/>
      <c r="H27" s="274"/>
    </row>
    <row r="28" spans="1:8" ht="12.75" x14ac:dyDescent="0.2">
      <c r="A28" s="134" t="s">
        <v>174</v>
      </c>
      <c r="B28" s="273">
        <v>41</v>
      </c>
      <c r="C28" s="286">
        <v>838.26700000000005</v>
      </c>
      <c r="D28" s="274">
        <v>300597.04200000002</v>
      </c>
      <c r="E28" s="273">
        <v>10</v>
      </c>
      <c r="F28" s="286">
        <v>302.41399999999999</v>
      </c>
      <c r="G28" s="274">
        <v>104474.844</v>
      </c>
      <c r="H28" s="274">
        <f>D28-G28</f>
        <v>196122.19800000003</v>
      </c>
    </row>
    <row r="29" spans="1:8" ht="12.75" x14ac:dyDescent="0.2">
      <c r="A29" s="134" t="s">
        <v>175</v>
      </c>
      <c r="B29" s="273">
        <v>34</v>
      </c>
      <c r="C29" s="286">
        <v>952.96100000000001</v>
      </c>
      <c r="D29" s="274">
        <v>348783.72600000002</v>
      </c>
      <c r="E29" s="273">
        <v>7</v>
      </c>
      <c r="F29" s="286">
        <v>242.02799999999999</v>
      </c>
      <c r="G29" s="274">
        <v>88582.248000000007</v>
      </c>
      <c r="H29" s="274">
        <f>D29-G29</f>
        <v>260201.478</v>
      </c>
    </row>
    <row r="30" spans="1:8" ht="12.75" x14ac:dyDescent="0.2">
      <c r="A30" s="134" t="s">
        <v>176</v>
      </c>
      <c r="B30" s="459">
        <f t="shared" ref="B30:G30" si="4">SUM(B28:B29)</f>
        <v>75</v>
      </c>
      <c r="C30" s="460">
        <f t="shared" si="4"/>
        <v>1791.2280000000001</v>
      </c>
      <c r="D30" s="284">
        <f t="shared" si="4"/>
        <v>649380.76800000004</v>
      </c>
      <c r="E30" s="459">
        <f t="shared" si="4"/>
        <v>17</v>
      </c>
      <c r="F30" s="460">
        <f t="shared" si="4"/>
        <v>544.44200000000001</v>
      </c>
      <c r="G30" s="284">
        <f t="shared" si="4"/>
        <v>193057.092</v>
      </c>
      <c r="H30" s="284">
        <f t="shared" si="3"/>
        <v>456323.67600000004</v>
      </c>
    </row>
    <row r="31" spans="1:8" ht="12.75" x14ac:dyDescent="0.2">
      <c r="A31" s="105"/>
      <c r="B31" s="273"/>
      <c r="C31" s="286"/>
      <c r="D31" s="274"/>
      <c r="E31" s="273"/>
      <c r="F31" s="286"/>
      <c r="G31" s="274"/>
      <c r="H31" s="274"/>
    </row>
    <row r="32" spans="1:8" ht="12.75" x14ac:dyDescent="0.2">
      <c r="A32" s="145" t="s">
        <v>11</v>
      </c>
      <c r="B32" s="273"/>
      <c r="C32" s="286"/>
      <c r="D32" s="274"/>
      <c r="E32" s="273"/>
      <c r="F32" s="286"/>
      <c r="G32" s="274"/>
      <c r="H32" s="274"/>
    </row>
    <row r="33" spans="1:8" ht="12.75" x14ac:dyDescent="0.2">
      <c r="A33" s="106" t="s">
        <v>18</v>
      </c>
      <c r="B33" s="273"/>
      <c r="C33" s="286"/>
      <c r="D33" s="274"/>
      <c r="E33" s="273"/>
      <c r="F33" s="286"/>
      <c r="G33" s="274"/>
      <c r="H33" s="274"/>
    </row>
    <row r="34" spans="1:8" ht="12.75" x14ac:dyDescent="0.2">
      <c r="A34" s="134" t="s">
        <v>174</v>
      </c>
      <c r="B34" s="273">
        <v>152</v>
      </c>
      <c r="C34" s="286">
        <v>80.774000000000001</v>
      </c>
      <c r="D34" s="274">
        <v>29563.284</v>
      </c>
      <c r="E34" s="273">
        <v>8</v>
      </c>
      <c r="F34" s="286">
        <v>40.253999999999998</v>
      </c>
      <c r="G34" s="274">
        <v>14732.964</v>
      </c>
      <c r="H34" s="274">
        <f>D34-G34</f>
        <v>14830.32</v>
      </c>
    </row>
    <row r="35" spans="1:8" ht="12.75" x14ac:dyDescent="0.2">
      <c r="A35" s="134" t="s">
        <v>175</v>
      </c>
      <c r="B35" s="273" t="s">
        <v>138</v>
      </c>
      <c r="C35" s="286" t="s">
        <v>138</v>
      </c>
      <c r="D35" s="274" t="s">
        <v>138</v>
      </c>
      <c r="E35" s="273" t="s">
        <v>138</v>
      </c>
      <c r="F35" s="286" t="s">
        <v>138</v>
      </c>
      <c r="G35" s="274" t="s">
        <v>138</v>
      </c>
      <c r="H35" s="274" t="str">
        <f t="shared" ref="H35" si="5">D35</f>
        <v>–</v>
      </c>
    </row>
    <row r="36" spans="1:8" ht="12.75" x14ac:dyDescent="0.2">
      <c r="A36" s="134" t="s">
        <v>176</v>
      </c>
      <c r="B36" s="459">
        <f t="shared" ref="B36:G36" si="6">SUM(B34:B35)</f>
        <v>152</v>
      </c>
      <c r="C36" s="460">
        <f t="shared" si="6"/>
        <v>80.774000000000001</v>
      </c>
      <c r="D36" s="284">
        <f t="shared" si="6"/>
        <v>29563.284</v>
      </c>
      <c r="E36" s="459">
        <f t="shared" si="6"/>
        <v>8</v>
      </c>
      <c r="F36" s="460">
        <f t="shared" si="6"/>
        <v>40.253999999999998</v>
      </c>
      <c r="G36" s="284">
        <f t="shared" si="6"/>
        <v>14732.964</v>
      </c>
      <c r="H36" s="284">
        <f>D36-G36</f>
        <v>14830.32</v>
      </c>
    </row>
    <row r="37" spans="1:8" ht="12.75" x14ac:dyDescent="0.2">
      <c r="A37" s="105"/>
      <c r="B37" s="273"/>
      <c r="C37" s="286"/>
      <c r="D37" s="274"/>
      <c r="E37" s="273"/>
      <c r="F37" s="286"/>
      <c r="G37" s="274"/>
      <c r="H37" s="274"/>
    </row>
    <row r="38" spans="1:8" ht="12.75" x14ac:dyDescent="0.2">
      <c r="A38" s="145" t="s">
        <v>13</v>
      </c>
      <c r="B38" s="273"/>
      <c r="C38" s="286"/>
      <c r="D38" s="274"/>
      <c r="E38" s="273"/>
      <c r="F38" s="286"/>
      <c r="G38" s="274"/>
      <c r="H38" s="274"/>
    </row>
    <row r="39" spans="1:8" ht="12.75" x14ac:dyDescent="0.2">
      <c r="A39" s="106" t="s">
        <v>29</v>
      </c>
      <c r="B39" s="273"/>
      <c r="C39" s="286"/>
      <c r="D39" s="274"/>
      <c r="E39" s="273"/>
      <c r="F39" s="286"/>
      <c r="G39" s="274"/>
      <c r="H39" s="274"/>
    </row>
    <row r="40" spans="1:8" ht="12.75" x14ac:dyDescent="0.2">
      <c r="A40" s="134" t="s">
        <v>174</v>
      </c>
      <c r="B40" s="273">
        <f t="shared" ref="B40:F41" si="7">SUM(B10,B22,B16,B28,B34)</f>
        <v>319</v>
      </c>
      <c r="C40" s="286">
        <f t="shared" si="7"/>
        <v>3106.4079999999999</v>
      </c>
      <c r="D40" s="274">
        <f>SUM(D10,D22,D16,D28,D34)</f>
        <v>1074977.013</v>
      </c>
      <c r="E40" s="273">
        <f>SUM(E10,E22,E16,E28,E34)</f>
        <v>56</v>
      </c>
      <c r="F40" s="286">
        <f t="shared" si="7"/>
        <v>1419.0679999999998</v>
      </c>
      <c r="G40" s="274">
        <f>SUM(G10,G22,G16,G28,G34)</f>
        <v>467404.89399999997</v>
      </c>
      <c r="H40" s="274">
        <f t="shared" si="3"/>
        <v>607572.11900000006</v>
      </c>
    </row>
    <row r="41" spans="1:8" ht="12.75" x14ac:dyDescent="0.2">
      <c r="A41" s="134" t="s">
        <v>175</v>
      </c>
      <c r="B41" s="273">
        <f t="shared" si="7"/>
        <v>435</v>
      </c>
      <c r="C41" s="286">
        <f t="shared" si="7"/>
        <v>11405.73</v>
      </c>
      <c r="D41" s="274">
        <f>SUM(D11,D23,D17,D29,D35)</f>
        <v>4012673.0980000002</v>
      </c>
      <c r="E41" s="273">
        <f t="shared" si="7"/>
        <v>100</v>
      </c>
      <c r="F41" s="286">
        <f t="shared" si="7"/>
        <v>3007.6019999999999</v>
      </c>
      <c r="G41" s="274">
        <f>SUM(G11,G23,G17,G29,G35)</f>
        <v>1065894.1569999999</v>
      </c>
      <c r="H41" s="274">
        <f t="shared" si="3"/>
        <v>2946778.9410000006</v>
      </c>
    </row>
    <row r="42" spans="1:8" ht="12.75" x14ac:dyDescent="0.2">
      <c r="A42" s="109" t="s">
        <v>177</v>
      </c>
      <c r="B42" s="277">
        <f t="shared" ref="B42:G42" si="8">SUM(B40:B41)</f>
        <v>754</v>
      </c>
      <c r="C42" s="287">
        <f t="shared" si="8"/>
        <v>14512.137999999999</v>
      </c>
      <c r="D42" s="278">
        <f t="shared" si="8"/>
        <v>5087650.1110000005</v>
      </c>
      <c r="E42" s="277">
        <f t="shared" si="8"/>
        <v>156</v>
      </c>
      <c r="F42" s="287">
        <f t="shared" si="8"/>
        <v>4426.67</v>
      </c>
      <c r="G42" s="278">
        <f t="shared" si="8"/>
        <v>1533299.051</v>
      </c>
      <c r="H42" s="278">
        <f>D42-G42</f>
        <v>3554351.0600000005</v>
      </c>
    </row>
    <row r="43" spans="1:8" ht="12" x14ac:dyDescent="0.2">
      <c r="A43" s="242" t="s">
        <v>290</v>
      </c>
      <c r="B43" s="6"/>
      <c r="C43" s="6"/>
      <c r="D43" s="6"/>
      <c r="E43" s="6"/>
      <c r="F43" s="6"/>
      <c r="G43" s="6"/>
      <c r="H43" s="6"/>
    </row>
    <row r="44" spans="1:8" ht="12" x14ac:dyDescent="0.2">
      <c r="A44" s="243" t="s">
        <v>291</v>
      </c>
      <c r="B44" s="6"/>
      <c r="C44" s="6"/>
      <c r="D44" s="6"/>
      <c r="E44" s="6"/>
      <c r="F44" s="6"/>
      <c r="G44" s="6"/>
      <c r="H44" s="6"/>
    </row>
    <row r="45" spans="1:8" x14ac:dyDescent="0.2">
      <c r="E45" s="32"/>
      <c r="F45" s="32"/>
      <c r="G45" s="32"/>
    </row>
  </sheetData>
  <mergeCells count="5">
    <mergeCell ref="A1:G2"/>
    <mergeCell ref="B4:D4"/>
    <mergeCell ref="E4:G4"/>
    <mergeCell ref="B5:D5"/>
    <mergeCell ref="E5:G5"/>
  </mergeCells>
  <pageMargins left="0.7" right="0.16" top="0.75" bottom="0.75" header="0.3" footer="0.3"/>
  <pageSetup paperSize="9" scale="84" orientation="portrait" r:id="rId1"/>
  <ignoredErrors>
    <ignoredError sqref="H3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-0.249977111117893"/>
  </sheetPr>
  <dimension ref="B2:Q92"/>
  <sheetViews>
    <sheetView workbookViewId="0"/>
  </sheetViews>
  <sheetFormatPr defaultColWidth="9.33203125" defaultRowHeight="11.25" x14ac:dyDescent="0.2"/>
  <cols>
    <col min="1" max="1" width="1.5" style="236" customWidth="1"/>
    <col min="2" max="2" width="12.83203125" style="236" bestFit="1" customWidth="1"/>
    <col min="3" max="16384" width="9.33203125" style="236"/>
  </cols>
  <sheetData>
    <row r="2" spans="2:2" ht="20.25" x14ac:dyDescent="0.3">
      <c r="B2" s="361" t="s">
        <v>225</v>
      </c>
    </row>
    <row r="4" spans="2:2" x14ac:dyDescent="0.2">
      <c r="B4" s="337" t="s">
        <v>319</v>
      </c>
    </row>
    <row r="5" spans="2:2" s="240" customFormat="1" x14ac:dyDescent="0.2">
      <c r="B5" s="237" t="s">
        <v>320</v>
      </c>
    </row>
    <row r="7" spans="2:2" x14ac:dyDescent="0.2">
      <c r="B7" s="362" t="s">
        <v>321</v>
      </c>
    </row>
    <row r="8" spans="2:2" s="240" customFormat="1" x14ac:dyDescent="0.2">
      <c r="B8" s="239" t="s">
        <v>322</v>
      </c>
    </row>
    <row r="10" spans="2:2" x14ac:dyDescent="0.2">
      <c r="B10" s="337" t="s">
        <v>323</v>
      </c>
    </row>
    <row r="11" spans="2:2" s="240" customFormat="1" x14ac:dyDescent="0.2">
      <c r="B11" s="237" t="s">
        <v>324</v>
      </c>
    </row>
    <row r="13" spans="2:2" x14ac:dyDescent="0.2">
      <c r="B13" s="337" t="s">
        <v>325</v>
      </c>
    </row>
    <row r="14" spans="2:2" s="240" customFormat="1" x14ac:dyDescent="0.2">
      <c r="B14" s="237" t="s">
        <v>326</v>
      </c>
    </row>
    <row r="16" spans="2:2" x14ac:dyDescent="0.2">
      <c r="B16" s="337" t="s">
        <v>333</v>
      </c>
    </row>
    <row r="17" spans="2:2" s="240" customFormat="1" x14ac:dyDescent="0.2">
      <c r="B17" s="237" t="s">
        <v>327</v>
      </c>
    </row>
    <row r="19" spans="2:2" x14ac:dyDescent="0.2">
      <c r="B19" s="337" t="s">
        <v>328</v>
      </c>
    </row>
    <row r="20" spans="2:2" s="240" customFormat="1" x14ac:dyDescent="0.2">
      <c r="B20" s="237" t="s">
        <v>329</v>
      </c>
    </row>
    <row r="22" spans="2:2" x14ac:dyDescent="0.2">
      <c r="B22" s="615" t="s">
        <v>332</v>
      </c>
    </row>
    <row r="23" spans="2:2" x14ac:dyDescent="0.2">
      <c r="B23" s="615" t="s">
        <v>330</v>
      </c>
    </row>
    <row r="25" spans="2:2" x14ac:dyDescent="0.2">
      <c r="B25" s="615" t="s">
        <v>405</v>
      </c>
    </row>
    <row r="26" spans="2:2" x14ac:dyDescent="0.2">
      <c r="B26" s="337" t="s">
        <v>331</v>
      </c>
    </row>
    <row r="27" spans="2:2" x14ac:dyDescent="0.2">
      <c r="B27" s="237"/>
    </row>
    <row r="28" spans="2:2" x14ac:dyDescent="0.2">
      <c r="B28" s="615" t="s">
        <v>334</v>
      </c>
    </row>
    <row r="29" spans="2:2" s="240" customFormat="1" x14ac:dyDescent="0.2">
      <c r="B29" s="615" t="s">
        <v>335</v>
      </c>
    </row>
    <row r="31" spans="2:2" x14ac:dyDescent="0.2">
      <c r="B31" s="615" t="s">
        <v>336</v>
      </c>
    </row>
    <row r="32" spans="2:2" s="240" customFormat="1" x14ac:dyDescent="0.2">
      <c r="B32" s="615" t="s">
        <v>337</v>
      </c>
    </row>
    <row r="34" spans="2:17" x14ac:dyDescent="0.2">
      <c r="B34" s="615" t="s">
        <v>338</v>
      </c>
    </row>
    <row r="35" spans="2:17" s="240" customFormat="1" x14ac:dyDescent="0.2">
      <c r="B35" s="615" t="s">
        <v>339</v>
      </c>
    </row>
    <row r="37" spans="2:17" x14ac:dyDescent="0.2">
      <c r="B37" s="615" t="s">
        <v>340</v>
      </c>
    </row>
    <row r="38" spans="2:17" s="240" customFormat="1" x14ac:dyDescent="0.2">
      <c r="B38" s="615" t="s">
        <v>341</v>
      </c>
    </row>
    <row r="40" spans="2:17" x14ac:dyDescent="0.2">
      <c r="B40" s="615" t="s">
        <v>342</v>
      </c>
    </row>
    <row r="41" spans="2:17" s="240" customFormat="1" x14ac:dyDescent="0.2">
      <c r="B41" s="615" t="s">
        <v>343</v>
      </c>
    </row>
    <row r="43" spans="2:17" x14ac:dyDescent="0.2">
      <c r="B43" s="615" t="s">
        <v>344</v>
      </c>
    </row>
    <row r="44" spans="2:17" s="240" customFormat="1" x14ac:dyDescent="0.2">
      <c r="B44" s="615" t="s">
        <v>345</v>
      </c>
      <c r="Q44" s="237"/>
    </row>
    <row r="46" spans="2:17" x14ac:dyDescent="0.2">
      <c r="B46" s="615" t="s">
        <v>346</v>
      </c>
    </row>
    <row r="47" spans="2:17" s="240" customFormat="1" x14ac:dyDescent="0.2">
      <c r="B47" s="615" t="s">
        <v>347</v>
      </c>
    </row>
    <row r="49" spans="2:2" x14ac:dyDescent="0.2">
      <c r="B49" s="615" t="s">
        <v>348</v>
      </c>
    </row>
    <row r="50" spans="2:2" s="240" customFormat="1" x14ac:dyDescent="0.2">
      <c r="B50" s="615" t="s">
        <v>349</v>
      </c>
    </row>
    <row r="52" spans="2:2" x14ac:dyDescent="0.2">
      <c r="B52" s="615" t="s">
        <v>350</v>
      </c>
    </row>
    <row r="53" spans="2:2" s="240" customFormat="1" x14ac:dyDescent="0.2">
      <c r="B53" s="615" t="s">
        <v>351</v>
      </c>
    </row>
    <row r="55" spans="2:2" x14ac:dyDescent="0.2">
      <c r="B55" s="337" t="s">
        <v>352</v>
      </c>
    </row>
    <row r="56" spans="2:2" s="240" customFormat="1" x14ac:dyDescent="0.2">
      <c r="B56" s="615" t="s">
        <v>353</v>
      </c>
    </row>
    <row r="58" spans="2:2" x14ac:dyDescent="0.2">
      <c r="B58" s="615" t="s">
        <v>354</v>
      </c>
    </row>
    <row r="59" spans="2:2" s="240" customFormat="1" x14ac:dyDescent="0.2">
      <c r="B59" s="615" t="s">
        <v>355</v>
      </c>
    </row>
    <row r="61" spans="2:2" x14ac:dyDescent="0.2">
      <c r="B61" s="615" t="s">
        <v>356</v>
      </c>
    </row>
    <row r="62" spans="2:2" s="240" customFormat="1" x14ac:dyDescent="0.2">
      <c r="B62" s="615" t="s">
        <v>357</v>
      </c>
    </row>
    <row r="64" spans="2:2" x14ac:dyDescent="0.2">
      <c r="B64" s="616" t="s">
        <v>358</v>
      </c>
    </row>
    <row r="65" spans="2:2" s="240" customFormat="1" x14ac:dyDescent="0.2">
      <c r="B65" s="616" t="s">
        <v>359</v>
      </c>
    </row>
    <row r="67" spans="2:2" x14ac:dyDescent="0.2">
      <c r="B67" s="615" t="s">
        <v>360</v>
      </c>
    </row>
    <row r="68" spans="2:2" s="240" customFormat="1" x14ac:dyDescent="0.2">
      <c r="B68" s="615" t="s">
        <v>361</v>
      </c>
    </row>
    <row r="70" spans="2:2" ht="11.25" customHeight="1" x14ac:dyDescent="0.2">
      <c r="B70" s="616" t="s">
        <v>362</v>
      </c>
    </row>
    <row r="71" spans="2:2" s="240" customFormat="1" ht="11.25" customHeight="1" x14ac:dyDescent="0.2">
      <c r="B71" s="616" t="s">
        <v>363</v>
      </c>
    </row>
    <row r="72" spans="2:2" x14ac:dyDescent="0.2">
      <c r="B72" s="354"/>
    </row>
    <row r="73" spans="2:2" x14ac:dyDescent="0.2">
      <c r="B73" s="617" t="s">
        <v>364</v>
      </c>
    </row>
    <row r="74" spans="2:2" s="240" customFormat="1" x14ac:dyDescent="0.2">
      <c r="B74" s="617" t="s">
        <v>365</v>
      </c>
    </row>
    <row r="75" spans="2:2" x14ac:dyDescent="0.2">
      <c r="B75" s="354"/>
    </row>
    <row r="76" spans="2:2" x14ac:dyDescent="0.2">
      <c r="B76" s="363" t="s">
        <v>366</v>
      </c>
    </row>
    <row r="77" spans="2:2" x14ac:dyDescent="0.2">
      <c r="B77" s="617" t="s">
        <v>367</v>
      </c>
    </row>
    <row r="78" spans="2:2" x14ac:dyDescent="0.2">
      <c r="B78" s="354"/>
    </row>
    <row r="79" spans="2:2" x14ac:dyDescent="0.2">
      <c r="B79" s="615" t="s">
        <v>368</v>
      </c>
    </row>
    <row r="80" spans="2:2" s="240" customFormat="1" x14ac:dyDescent="0.2">
      <c r="B80" s="615" t="s">
        <v>369</v>
      </c>
    </row>
    <row r="82" spans="2:16" ht="10.5" customHeight="1" x14ac:dyDescent="0.2">
      <c r="B82" s="615" t="s">
        <v>370</v>
      </c>
    </row>
    <row r="83" spans="2:16" s="240" customFormat="1" x14ac:dyDescent="0.2">
      <c r="B83" s="615" t="s">
        <v>371</v>
      </c>
    </row>
    <row r="84" spans="2:16" x14ac:dyDescent="0.2">
      <c r="P84" s="239"/>
    </row>
    <row r="85" spans="2:16" x14ac:dyDescent="0.2">
      <c r="B85" s="615" t="s">
        <v>372</v>
      </c>
      <c r="P85" s="240"/>
    </row>
    <row r="86" spans="2:16" s="240" customFormat="1" x14ac:dyDescent="0.2">
      <c r="B86" s="615" t="s">
        <v>373</v>
      </c>
    </row>
    <row r="88" spans="2:16" x14ac:dyDescent="0.2">
      <c r="B88" s="615" t="s">
        <v>374</v>
      </c>
    </row>
    <row r="89" spans="2:16" s="240" customFormat="1" x14ac:dyDescent="0.2">
      <c r="B89" s="615" t="s">
        <v>375</v>
      </c>
    </row>
    <row r="91" spans="2:16" x14ac:dyDescent="0.2">
      <c r="B91" s="615" t="s">
        <v>376</v>
      </c>
    </row>
    <row r="92" spans="2:16" s="240" customFormat="1" x14ac:dyDescent="0.2">
      <c r="B92" s="615" t="s">
        <v>377</v>
      </c>
    </row>
  </sheetData>
  <hyperlinks>
    <hyperlink ref="B10" location="'tab1a b'!A1" display="1a. Svenskregistrerade handels- och specialfartyg den 31 december 2012"/>
    <hyperlink ref="B11" location="'tab1a b'!A1" display="1a. Swedish merchant and special vessels on 31st December 2012"/>
    <hyperlink ref="B4" location="'Texttabell 1.1'!A1" display="Texttabell 1.1: Användning av svenskregistrerade och utlandsregistrerade fartyg i svensk regi 2003–2013. Antal fartyg. Fartyg med en bruttodräktighet om minst 100. "/>
    <hyperlink ref="B5" location="'Texttabell 1.2'!A1" display="Text table 1.1: Vessels in Swedish register and in foreign register in Swedish service 2003–2013. Number of ships. Vessels with a gross tonnage of 100 and above.  "/>
    <hyperlink ref="B7" location="'Texttabell 1.2'!A1" display="Texttabell 1.2: Användning av svenskregistrerade och utlandsregistrerade fartyg i svensk regi 2003–2013. Miljoner bruttodräktighetsdagar. Fartyg med en bruttodräktighet om minst 100. "/>
    <hyperlink ref="B8" location="'Texttabell 1.2'!A1" display="Text table 1.2: Vessels in Swedish register and in foreign register in Swedish service 2003–2013. Millions of gross tonnage days. Vessels with a gross tonnage of 100 and above.  "/>
    <hyperlink ref="B13" location="'tab1a b'!A1" display="1b. Svenskregistrerade handels- och specialfartyg den 31 december 2013"/>
    <hyperlink ref="B14" location="'tab1a b'!A1" display="1b. Swedish merchant and special vessels on 31st December 2013"/>
    <hyperlink ref="B16" location="'tab2a b'!A1" display="2a. Svenskregistrerade handelsfartyg den 31 december 2012"/>
    <hyperlink ref="B17" location="'tab2a b'!A1" display="2a. Swedish merchant vessels classified by type on 31st December 2012"/>
    <hyperlink ref="B19" location="'tab2a b'!A1" display="2b. Svenskregistrerade handelsfartyg den 31 december 2013"/>
    <hyperlink ref="B20" location="'tab2a b'!A1" display="2b. Swedish merchant vessels classified by type on 31st December 2013"/>
    <hyperlink ref="B28" location="'tab4a b'!A1" display="4a. Svenskregistrerade specialfartyg fördelade efter typ den 31 december 2016."/>
    <hyperlink ref="B29" location="'tab4a b'!A1" display="4a. Swedish special vessels classified by type on 31st December 2016."/>
    <hyperlink ref="B31" location="'tab4a b'!A1" display="4b. Svenskregistrerade specialfartyg fördelade efter typ den 31 december 2015."/>
    <hyperlink ref="B32" location="'tab4a b'!A1" display="4b. Swedish special vessels classified by type on 31st December 2015."/>
    <hyperlink ref="B34" location="'tab5'!A1" display="5. Svenskregistrerade och inhyrda utlandsregistrerade handelsfartyg fördelade efter typ av fartyg den 31 december 2016. Fartyg med en bruttodräktighet om minst 100."/>
    <hyperlink ref="B35" location="'tab5'!A1" display="5. Swedish merchant vessels and merchant vessels chartered from abroad classified by type on 31st December 2016. Vessels with a gross tonnage of 100 and above."/>
    <hyperlink ref="B37" location="'tab6'!A1" display="6. Storleks- och åldersfördelning av den svenskregistrerade handelsflottan den 31 december 2016."/>
    <hyperlink ref="B38" location="'tab6'!A1" display="6. The Swedish merchant fleet classified by age and size on 31st December 2016."/>
    <hyperlink ref="B40" location="'tab7'!A1" display="7. Storleks- och åldersfördelning av svenskregistrerade specialfartyg den 31 december 2016. Fartyg med en bruttodräktighet om minst 100."/>
    <hyperlink ref="B41" location="'tab7'!A1" display="7. Swedish special vessels classified by size and age on 31st December 2016. Vessels with a gross tonnage of 100 and above."/>
    <hyperlink ref="B43" location="'tab8'!A1" display="8. Dödviktskapacitet och bruttodräktighet på svenskregistrerade handelsfartyg den 31 december 2016. Fartyg med en bruttodräktighet om minst 100."/>
    <hyperlink ref="B44" location="'tab8'!A1" display="8. Deadweight capacity and gross tonnage on Swedish merchant vessels on 31st December 2016. Vessels with a gross tonnage of 100 and above."/>
    <hyperlink ref="B46" location="'tab 9 &amp; 10'!A1" display="9. De största hemmahamnarna, efter bruttodräktighet, för svenskregistrerade handelsfartyg den 31 december 2016. Fartyg med en bruttodräktighet om minst 100."/>
    <hyperlink ref="B47" location="'tab 9 &amp; 10'!A1" display="9. The largest home ports, by gross tonnage, of merchant vessels on 31st December 2016. Vessels with a gross tonnage of 100 and above.  "/>
    <hyperlink ref="B49" location="'tab 9 &amp; 10'!A1" display="10. De största hemmahamnarna, efter bruttodräktighet, för svenskregistrerade specialfartyg den 31 december 2016. Fartyg med en bruttodräktighet om minst 100."/>
    <hyperlink ref="B50" location="'tab 9 &amp; 10'!A1" display="10. The largest home ports, by gross tonnage, of special vessels on 31st December 2016. Vessels with a gross tonnage of 100 and above.  "/>
    <hyperlink ref="B52" location="'tab11'!A1" display="11. Nettoförändringar för respektive typ av handelsfartyg år 2016. Fartyg med en bruttodräktighet om minst 100"/>
    <hyperlink ref="B53" location="'tab11'!A1" display="11. Net changes by each type of merchant ships 2016. Vessels with a gross tonnage of 100 and above."/>
    <hyperlink ref="B55" location="'tab12'!A1" display="12. Orsaker till förändringar av den svenska handelsflottan år 2016. "/>
    <hyperlink ref="B56" location="'tab12'!A1" display="12. Reasons of change in the Swedish merchant fleet 2016."/>
    <hyperlink ref="B58" location="'tab13'!A1" display="13. Dödviktskapaciteten och genomsnittsåldern på svenskregistrerade handelsfartyg den 31 december 2016. Fartyg med en bruttodräktighet om minst 100."/>
    <hyperlink ref="B59" location="'tab13'!A1" display="13. Deadweight capacity and average age on Swedish merchant vessels on 31st December 2016. Vessels with a gross tonnage of 100 and above."/>
    <hyperlink ref="B61" location="'tab14'!A1" display="14. Svenskregistrerade handelsfartyg den 31 december 2016 med en bruttodräktighet om minst 100, fördelat på operatörernas storlek i antal kontrollerade fartyg."/>
    <hyperlink ref="B62" location="'tab14'!A1" display="14. Swedish merchant vessels on 31st December 2016, by operator size in number of controlled ships. Vessels with a gross tonnage of 100 and above.  "/>
    <hyperlink ref="B64" location="'tab 15'!A1" display="15. Antalet svenskregistrerade handelsfartyg den 31 december 1970–2016 fördelade efter typ av fartyg. Fartyg med bruttodräktighet om minst 100."/>
    <hyperlink ref="B65" location="'tab 15'!A1" display="15. Number of Swedish merchant vessels 1970–2016 classified by type. Vessels with a gross tonnage of 100 and above."/>
    <hyperlink ref="B67" location="'tab16'!A1" display="16. Fartyg i svensk regi, fartyg uthyrda till utlandet samt disponerat tonnage 2016. Fartyg med en bruttodräktighet om minst 100."/>
    <hyperlink ref="B68" location="'tab16'!A1" display="16. Vessels in Swedish service, vessels chartered to foreign countries and tonnage at Swedish disposal 2016. Vessels with a gross tonnage of 100 and above."/>
    <hyperlink ref="B70" location="'tab17'!A1" display="17. Den svenskregistrerade handelsflottans fartyg fördelade efter användning 2011–2016. Fartyg med en bruttodräktighet om minst 100."/>
    <hyperlink ref="B71" location="'tab17'!A1" display="17. The Swedish merchant fleet classified by different routes 2011–2016. Vessels with a gross tonnage of 100 and above."/>
    <hyperlink ref="B73" location="'tab18'!A1" display="18. Den svenskregistrerade handelsflottans fartyg fördelade efter användning och fartygstyp 2016. Fartyg med en bruttodräktighet om minst 100."/>
    <hyperlink ref="B74" location="'tab18'!A1" display="18. The Swedish merchant fleet classified by different routes and by type 2016. Vessels with a gross tonnage of 100 and above."/>
    <hyperlink ref="B79" location="'tab20'!A1" display="20. Fartyg inhyrda från utlandet fördelade efter fartygstyp och storlek 2016. Exklusive fartyg vidareuthyrda  till utlandet. Fartyg med en bruttodräktighet om minst 100."/>
    <hyperlink ref="B80" location="'tab20'!A1" display="20. Vessels chartered from abroad classified by type and by size 2016. Vessels with a gross tonnage of 100 and above."/>
    <hyperlink ref="B82" location="tab21a!A1" display="21a. Antal utförda sjödagar per yrkeskategori för män och kvinnor med svenskt respektive utländskt medborgarskap, svenskregistrerade handelsfartyg med en bruttodräktighet om minst 100, 2011–2016. "/>
    <hyperlink ref="B83" location="tab21a!A1" display="21a. Number of days worked at sea by profession, men and women with Swedish or foreign citizenship, Swedish merchant vessels with a gross tonnage of 100 and above, 2011–2016."/>
    <hyperlink ref="B85" location="tab21b!A1" display="21b. Genomsnittligt antal ombordanställda per dag och yrkeskategori, för män och kvinnor med svenskt respektive utländskt medborgarskap, svenskregistrerade handelsfartyg med en bruttodräktighet om minst 100, 2011–2016."/>
    <hyperlink ref="B86" location="tab21b!A1" display="21b. Average number of employees per day and profession, men and women with Swedish or foreign citizenship, Swedish merchant vessels with a gross tonnage of 100 and above, 2011–2016."/>
    <hyperlink ref="B88" location="'tab22'!A1" display="22. Världshandelsflottan den 31 december 2016. Fartyg med en bruttodräktighet om minst 100."/>
    <hyperlink ref="B89" location="'tab22'!A1" display="22. World merchant fleet by type on 31st December 2016. Vessels with a gross tonnage of 100 and above.  "/>
    <hyperlink ref="B91" location="'tab23'!A1" display="23. Världshandelsflottans utveckling den 31 december 1990–2016, per register, brd i 1 000. Fartyg med en bruttodräktighet om minst 100."/>
    <hyperlink ref="B92" location="'tab23'!A1" display="23. World merchant fleet development on 31st December 1990–2016, by register, gross tonnage in 1 000. Vessels with a gross tonnage of 100 and above."/>
    <hyperlink ref="B76" location="'tab19'!A1" display="19. Fartyg inhyrda från utlandet fördelade efter användning och fartygstyp 2016. Fartyg med en bruttodräktighet om minst 100."/>
    <hyperlink ref="B77" location="'tab19'!A1" display="19. Vessels chartered from abroad classified by different routes and by type 2016. Vessels with a gross tonnage of 100 and above."/>
    <hyperlink ref="B22" location="'tab3a b'!A1" display="3a. Svenskregistrerade handelsfartyg fördelade efter typ den 31 december 2016. Fartyg med en bruttodräktighet om minst 500. "/>
    <hyperlink ref="B23" location="'tab3a b'!A1" display="3a. Swedish merchant vessels classified by type on 31st December 2016. Vessels with a gross tonnage of 500 and above. "/>
    <hyperlink ref="B25" location="'tab3a b'!A1" display="3b. Svenskregistrerade handelsfartyg den 31 december 2015. Fartyg med en bruttodräktighet om minst 100. "/>
    <hyperlink ref="B26" location="'tab3a b'!A1" display="3b. Swedish merchant vessels classified by type on 31st December 2015. Vessels with a gross tonnage of 500 and above. "/>
  </hyperlinks>
  <pageMargins left="0.7" right="0.34" top="0.75" bottom="0.75" header="0.3" footer="0.3"/>
  <pageSetup paperSize="9" scale="68" orientation="portrait" r:id="rId1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N36"/>
  <sheetViews>
    <sheetView zoomScaleNormal="100" workbookViewId="0">
      <selection sqref="A1:H1"/>
    </sheetView>
  </sheetViews>
  <sheetFormatPr defaultColWidth="9.33203125" defaultRowHeight="11.25" x14ac:dyDescent="0.2"/>
  <cols>
    <col min="1" max="1" width="52" style="1" customWidth="1"/>
    <col min="2" max="8" width="13.6640625" style="1" customWidth="1"/>
    <col min="9" max="9" width="14.6640625" style="1" customWidth="1"/>
    <col min="10" max="10" width="15.83203125" style="1" customWidth="1"/>
    <col min="11" max="11" width="17" style="1" customWidth="1"/>
    <col min="12" max="12" width="12.1640625" style="1" customWidth="1"/>
    <col min="13" max="13" width="15.83203125" style="1" customWidth="1"/>
    <col min="14" max="16384" width="9.33203125" style="1"/>
  </cols>
  <sheetData>
    <row r="1" spans="1:13" ht="39" customHeight="1" x14ac:dyDescent="0.25">
      <c r="A1" s="704" t="s">
        <v>411</v>
      </c>
      <c r="B1" s="704"/>
      <c r="C1" s="704"/>
      <c r="D1" s="705"/>
      <c r="E1" s="705"/>
      <c r="F1" s="705"/>
      <c r="G1" s="683"/>
      <c r="H1" s="683"/>
    </row>
    <row r="2" spans="1:13" ht="16.5" customHeight="1" x14ac:dyDescent="0.2">
      <c r="A2" s="368" t="s">
        <v>412</v>
      </c>
      <c r="B2" s="368"/>
      <c r="C2" s="368"/>
    </row>
    <row r="3" spans="1:13" ht="18.75" customHeight="1" x14ac:dyDescent="0.2">
      <c r="A3" s="104"/>
      <c r="B3" s="706">
        <v>2016</v>
      </c>
      <c r="C3" s="707"/>
      <c r="D3" s="706">
        <v>2015</v>
      </c>
      <c r="E3" s="707"/>
      <c r="F3" s="706">
        <v>2014</v>
      </c>
      <c r="G3" s="708"/>
      <c r="H3" s="706">
        <v>2013</v>
      </c>
      <c r="I3" s="708"/>
      <c r="J3" s="706">
        <v>2012</v>
      </c>
      <c r="K3" s="708"/>
      <c r="L3" s="706">
        <v>2011</v>
      </c>
      <c r="M3" s="707"/>
    </row>
    <row r="4" spans="1:13" ht="36" customHeight="1" x14ac:dyDescent="0.2">
      <c r="A4" s="327"/>
      <c r="B4" s="83" t="s">
        <v>3</v>
      </c>
      <c r="C4" s="84" t="s">
        <v>183</v>
      </c>
      <c r="D4" s="83" t="s">
        <v>3</v>
      </c>
      <c r="E4" s="84" t="s">
        <v>183</v>
      </c>
      <c r="F4" s="83" t="s">
        <v>3</v>
      </c>
      <c r="G4" s="85" t="s">
        <v>183</v>
      </c>
      <c r="H4" s="83" t="s">
        <v>3</v>
      </c>
      <c r="I4" s="85" t="s">
        <v>183</v>
      </c>
      <c r="J4" s="83" t="s">
        <v>3</v>
      </c>
      <c r="K4" s="85" t="s">
        <v>183</v>
      </c>
      <c r="L4" s="83" t="s">
        <v>3</v>
      </c>
      <c r="M4" s="84" t="s">
        <v>183</v>
      </c>
    </row>
    <row r="5" spans="1:13" ht="33" customHeight="1" x14ac:dyDescent="0.2">
      <c r="A5" s="328"/>
      <c r="B5" s="67" t="s">
        <v>4</v>
      </c>
      <c r="C5" s="88" t="s">
        <v>112</v>
      </c>
      <c r="D5" s="67" t="s">
        <v>4</v>
      </c>
      <c r="E5" s="88" t="s">
        <v>112</v>
      </c>
      <c r="F5" s="67" t="s">
        <v>4</v>
      </c>
      <c r="G5" s="27" t="s">
        <v>112</v>
      </c>
      <c r="H5" s="67" t="s">
        <v>4</v>
      </c>
      <c r="I5" s="27" t="s">
        <v>112</v>
      </c>
      <c r="J5" s="67" t="s">
        <v>4</v>
      </c>
      <c r="K5" s="27" t="s">
        <v>112</v>
      </c>
      <c r="L5" s="67" t="s">
        <v>4</v>
      </c>
      <c r="M5" s="88" t="s">
        <v>112</v>
      </c>
    </row>
    <row r="6" spans="1:13" ht="12.75" x14ac:dyDescent="0.2">
      <c r="A6" s="130" t="s">
        <v>64</v>
      </c>
      <c r="B6" s="269"/>
      <c r="C6" s="270"/>
      <c r="D6" s="269"/>
      <c r="E6" s="270"/>
      <c r="F6" s="269"/>
      <c r="G6" s="272"/>
      <c r="H6" s="271"/>
      <c r="I6" s="272"/>
      <c r="J6" s="271"/>
      <c r="K6" s="272"/>
      <c r="L6" s="271"/>
      <c r="M6" s="270"/>
    </row>
    <row r="7" spans="1:13" ht="12.75" x14ac:dyDescent="0.2">
      <c r="A7" s="131" t="s">
        <v>65</v>
      </c>
      <c r="B7" s="273"/>
      <c r="C7" s="274"/>
      <c r="D7" s="273"/>
      <c r="E7" s="274"/>
      <c r="F7" s="273"/>
      <c r="G7" s="276"/>
      <c r="H7" s="275"/>
      <c r="I7" s="276"/>
      <c r="J7" s="275"/>
      <c r="K7" s="276"/>
      <c r="L7" s="275"/>
      <c r="M7" s="274"/>
    </row>
    <row r="8" spans="1:13" ht="12.75" x14ac:dyDescent="0.2">
      <c r="A8" s="131"/>
      <c r="B8" s="273"/>
      <c r="C8" s="274"/>
      <c r="D8" s="273"/>
      <c r="E8" s="274"/>
      <c r="F8" s="273"/>
      <c r="G8" s="276"/>
      <c r="H8" s="275"/>
      <c r="I8" s="276"/>
      <c r="J8" s="275"/>
      <c r="K8" s="276"/>
      <c r="L8" s="275"/>
      <c r="M8" s="274"/>
    </row>
    <row r="9" spans="1:13" ht="12.75" x14ac:dyDescent="0.2">
      <c r="A9" s="132" t="s">
        <v>66</v>
      </c>
      <c r="B9" s="496">
        <v>182</v>
      </c>
      <c r="C9" s="498">
        <v>68448.686000000002</v>
      </c>
      <c r="D9" s="496">
        <v>170</v>
      </c>
      <c r="E9" s="498">
        <v>38808.006000000001</v>
      </c>
      <c r="F9" s="496">
        <v>164</v>
      </c>
      <c r="G9" s="494">
        <v>44000.451999999997</v>
      </c>
      <c r="H9" s="496">
        <v>153</v>
      </c>
      <c r="I9" s="494">
        <v>40295.923999999999</v>
      </c>
      <c r="J9" s="492">
        <v>138</v>
      </c>
      <c r="K9" s="494">
        <v>42222.997000000003</v>
      </c>
      <c r="L9" s="492">
        <v>135</v>
      </c>
      <c r="M9" s="498">
        <v>70030.134999999995</v>
      </c>
    </row>
    <row r="10" spans="1:13" ht="12.75" x14ac:dyDescent="0.2">
      <c r="A10" s="133" t="s">
        <v>67</v>
      </c>
      <c r="B10" s="496"/>
      <c r="C10" s="498"/>
      <c r="D10" s="496"/>
      <c r="E10" s="498"/>
      <c r="F10" s="496"/>
      <c r="G10" s="494"/>
      <c r="H10" s="492"/>
      <c r="I10" s="494"/>
      <c r="J10" s="492"/>
      <c r="K10" s="494"/>
      <c r="L10" s="492"/>
      <c r="M10" s="498"/>
    </row>
    <row r="11" spans="1:13" ht="12.75" x14ac:dyDescent="0.2">
      <c r="A11" s="134"/>
      <c r="B11" s="496"/>
      <c r="C11" s="498"/>
      <c r="D11" s="496"/>
      <c r="E11" s="498"/>
      <c r="F11" s="496"/>
      <c r="G11" s="494"/>
      <c r="H11" s="492"/>
      <c r="I11" s="494"/>
      <c r="J11" s="492"/>
      <c r="K11" s="494"/>
      <c r="L11" s="492"/>
      <c r="M11" s="498"/>
    </row>
    <row r="12" spans="1:13" ht="12.75" x14ac:dyDescent="0.2">
      <c r="A12" s="132" t="s">
        <v>127</v>
      </c>
      <c r="B12" s="496">
        <v>45</v>
      </c>
      <c r="C12" s="498">
        <v>249778.125</v>
      </c>
      <c r="D12" s="496">
        <v>52</v>
      </c>
      <c r="E12" s="498">
        <v>245223.08</v>
      </c>
      <c r="F12" s="496">
        <v>35</v>
      </c>
      <c r="G12" s="494">
        <v>160124.44899999999</v>
      </c>
      <c r="H12" s="492">
        <v>46</v>
      </c>
      <c r="I12" s="494">
        <v>156263.239</v>
      </c>
      <c r="J12" s="492">
        <v>53</v>
      </c>
      <c r="K12" s="494">
        <v>186933.31</v>
      </c>
      <c r="L12" s="492">
        <v>27</v>
      </c>
      <c r="M12" s="498">
        <v>180795.64199999999</v>
      </c>
    </row>
    <row r="13" spans="1:13" ht="12.75" x14ac:dyDescent="0.2">
      <c r="A13" s="106" t="s">
        <v>128</v>
      </c>
      <c r="B13" s="496"/>
      <c r="C13" s="498"/>
      <c r="D13" s="496"/>
      <c r="E13" s="498"/>
      <c r="F13" s="496"/>
      <c r="G13" s="494"/>
      <c r="H13" s="492"/>
      <c r="I13" s="494"/>
      <c r="J13" s="492"/>
      <c r="K13" s="494"/>
      <c r="L13" s="492"/>
      <c r="M13" s="498"/>
    </row>
    <row r="14" spans="1:13" ht="12.75" x14ac:dyDescent="0.2">
      <c r="A14" s="106"/>
      <c r="B14" s="496"/>
      <c r="C14" s="498"/>
      <c r="D14" s="496"/>
      <c r="E14" s="498"/>
      <c r="F14" s="496"/>
      <c r="G14" s="494"/>
      <c r="H14" s="492"/>
      <c r="I14" s="494"/>
      <c r="J14" s="492"/>
      <c r="K14" s="494"/>
      <c r="L14" s="492"/>
      <c r="M14" s="498"/>
    </row>
    <row r="15" spans="1:13" ht="25.5" x14ac:dyDescent="0.2">
      <c r="A15" s="132" t="s">
        <v>86</v>
      </c>
      <c r="B15" s="618" t="s">
        <v>138</v>
      </c>
      <c r="C15" s="588" t="s">
        <v>138</v>
      </c>
      <c r="D15" s="496">
        <v>2</v>
      </c>
      <c r="E15" s="498">
        <v>7617.1949999999997</v>
      </c>
      <c r="F15" s="496">
        <v>3</v>
      </c>
      <c r="G15" s="494">
        <v>1089.1600000000001</v>
      </c>
      <c r="H15" s="492">
        <v>14</v>
      </c>
      <c r="I15" s="494">
        <v>30608.535</v>
      </c>
      <c r="J15" s="492">
        <v>20</v>
      </c>
      <c r="K15" s="494">
        <v>7610.22</v>
      </c>
      <c r="L15" s="492">
        <v>1</v>
      </c>
      <c r="M15" s="498">
        <v>75.19</v>
      </c>
    </row>
    <row r="16" spans="1:13" ht="25.5" x14ac:dyDescent="0.2">
      <c r="A16" s="176" t="s">
        <v>87</v>
      </c>
      <c r="B16" s="496"/>
      <c r="C16" s="498"/>
      <c r="D16" s="496"/>
      <c r="E16" s="498"/>
      <c r="F16" s="496"/>
      <c r="G16" s="494"/>
      <c r="H16" s="492"/>
      <c r="I16" s="494"/>
      <c r="J16" s="492"/>
      <c r="K16" s="494"/>
      <c r="L16" s="492"/>
      <c r="M16" s="498"/>
    </row>
    <row r="17" spans="1:14" ht="12.75" x14ac:dyDescent="0.2">
      <c r="A17" s="106"/>
      <c r="B17" s="496"/>
      <c r="C17" s="498"/>
      <c r="D17" s="496"/>
      <c r="E17" s="498"/>
      <c r="F17" s="496"/>
      <c r="G17" s="494"/>
      <c r="H17" s="492"/>
      <c r="I17" s="494"/>
      <c r="J17" s="492"/>
      <c r="K17" s="494"/>
      <c r="L17" s="492"/>
      <c r="M17" s="498"/>
    </row>
    <row r="18" spans="1:14" ht="12.75" x14ac:dyDescent="0.2">
      <c r="A18" s="132" t="s">
        <v>68</v>
      </c>
      <c r="B18" s="496">
        <v>19</v>
      </c>
      <c r="C18" s="498">
        <v>288069.43199999997</v>
      </c>
      <c r="D18" s="496">
        <v>29</v>
      </c>
      <c r="E18" s="498">
        <v>333667.40399999998</v>
      </c>
      <c r="F18" s="496">
        <v>44</v>
      </c>
      <c r="G18" s="494">
        <v>444587.01400000002</v>
      </c>
      <c r="H18" s="492">
        <v>36</v>
      </c>
      <c r="I18" s="494">
        <v>433908.58</v>
      </c>
      <c r="J18" s="492">
        <v>39</v>
      </c>
      <c r="K18" s="494">
        <v>436657.89299999998</v>
      </c>
      <c r="L18" s="492">
        <v>46</v>
      </c>
      <c r="M18" s="498">
        <v>404736.44199999998</v>
      </c>
    </row>
    <row r="19" spans="1:14" ht="12.75" x14ac:dyDescent="0.2">
      <c r="A19" s="133" t="s">
        <v>69</v>
      </c>
      <c r="B19" s="496"/>
      <c r="C19" s="498"/>
      <c r="D19" s="496"/>
      <c r="E19" s="498"/>
      <c r="F19" s="496"/>
      <c r="G19" s="494"/>
      <c r="H19" s="492"/>
      <c r="I19" s="494"/>
      <c r="J19" s="492"/>
      <c r="K19" s="494"/>
      <c r="L19" s="492"/>
      <c r="M19" s="498"/>
    </row>
    <row r="20" spans="1:14" ht="12.75" x14ac:dyDescent="0.2">
      <c r="A20" s="134"/>
      <c r="B20" s="496"/>
      <c r="C20" s="498"/>
      <c r="D20" s="496"/>
      <c r="E20" s="498"/>
      <c r="F20" s="496"/>
      <c r="G20" s="494"/>
      <c r="H20" s="492"/>
      <c r="I20" s="494"/>
      <c r="J20" s="492"/>
      <c r="K20" s="494"/>
      <c r="L20" s="492"/>
      <c r="M20" s="498"/>
    </row>
    <row r="21" spans="1:14" ht="12.75" x14ac:dyDescent="0.2">
      <c r="A21" s="132" t="s">
        <v>60</v>
      </c>
      <c r="B21" s="496">
        <v>56</v>
      </c>
      <c r="C21" s="498">
        <v>467404.89399999997</v>
      </c>
      <c r="D21" s="496">
        <v>48</v>
      </c>
      <c r="E21" s="498">
        <v>507688.60800000001</v>
      </c>
      <c r="F21" s="496">
        <v>55</v>
      </c>
      <c r="G21" s="494">
        <v>511354.93699999998</v>
      </c>
      <c r="H21" s="492">
        <v>72</v>
      </c>
      <c r="I21" s="494">
        <v>549314.10100000002</v>
      </c>
      <c r="J21" s="492">
        <v>65</v>
      </c>
      <c r="K21" s="494">
        <v>547519.03500000003</v>
      </c>
      <c r="L21" s="492">
        <v>175</v>
      </c>
      <c r="M21" s="498">
        <v>777382.20799999998</v>
      </c>
    </row>
    <row r="22" spans="1:14" ht="12.75" x14ac:dyDescent="0.2">
      <c r="A22" s="133" t="s">
        <v>62</v>
      </c>
      <c r="B22" s="496"/>
      <c r="C22" s="498"/>
      <c r="D22" s="496"/>
      <c r="E22" s="498"/>
      <c r="F22" s="496"/>
      <c r="G22" s="494"/>
      <c r="H22" s="492"/>
      <c r="I22" s="494"/>
      <c r="J22" s="492"/>
      <c r="K22" s="494"/>
      <c r="L22" s="492"/>
      <c r="M22" s="498"/>
    </row>
    <row r="23" spans="1:14" ht="12.75" x14ac:dyDescent="0.2">
      <c r="A23" s="133"/>
      <c r="B23" s="496"/>
      <c r="C23" s="498"/>
      <c r="D23" s="496"/>
      <c r="E23" s="498"/>
      <c r="F23" s="496"/>
      <c r="G23" s="494"/>
      <c r="H23" s="492"/>
      <c r="I23" s="494"/>
      <c r="J23" s="492"/>
      <c r="K23" s="494"/>
      <c r="L23" s="492"/>
      <c r="M23" s="498"/>
    </row>
    <row r="24" spans="1:14" ht="12.75" x14ac:dyDescent="0.2">
      <c r="A24" s="132" t="s">
        <v>70</v>
      </c>
      <c r="B24" s="618" t="s">
        <v>138</v>
      </c>
      <c r="C24" s="588" t="s">
        <v>138</v>
      </c>
      <c r="D24" s="492">
        <v>1</v>
      </c>
      <c r="E24" s="498">
        <v>3150.3150000000001</v>
      </c>
      <c r="F24" s="500" t="s">
        <v>138</v>
      </c>
      <c r="G24" s="494"/>
      <c r="H24" s="500" t="s">
        <v>138</v>
      </c>
      <c r="I24" s="501" t="s">
        <v>138</v>
      </c>
      <c r="J24" s="500" t="s">
        <v>138</v>
      </c>
      <c r="K24" s="501" t="s">
        <v>138</v>
      </c>
      <c r="L24" s="500" t="s">
        <v>138</v>
      </c>
      <c r="M24" s="675" t="s">
        <v>138</v>
      </c>
      <c r="N24" s="674"/>
    </row>
    <row r="25" spans="1:14" ht="12.75" x14ac:dyDescent="0.2">
      <c r="A25" s="133" t="s">
        <v>71</v>
      </c>
      <c r="B25" s="496"/>
      <c r="C25" s="498"/>
      <c r="D25" s="496"/>
      <c r="E25" s="498"/>
      <c r="F25" s="496"/>
      <c r="G25" s="494"/>
      <c r="H25" s="492"/>
      <c r="I25" s="494"/>
      <c r="J25" s="492"/>
      <c r="K25" s="494"/>
      <c r="L25" s="492"/>
      <c r="M25" s="498"/>
    </row>
    <row r="26" spans="1:14" ht="12.75" x14ac:dyDescent="0.2">
      <c r="A26" s="106"/>
      <c r="B26" s="496"/>
      <c r="C26" s="498"/>
      <c r="D26" s="496"/>
      <c r="E26" s="498"/>
      <c r="F26" s="496"/>
      <c r="G26" s="494"/>
      <c r="H26" s="492"/>
      <c r="I26" s="494"/>
      <c r="J26" s="492"/>
      <c r="K26" s="494"/>
      <c r="L26" s="492"/>
      <c r="M26" s="498"/>
    </row>
    <row r="27" spans="1:14" ht="15.75" customHeight="1" x14ac:dyDescent="0.2">
      <c r="A27" s="132" t="s">
        <v>72</v>
      </c>
      <c r="B27" s="496">
        <v>17</v>
      </c>
      <c r="C27" s="498">
        <v>1275.876</v>
      </c>
      <c r="D27" s="496">
        <v>26</v>
      </c>
      <c r="E27" s="498">
        <v>2811.5949999999998</v>
      </c>
      <c r="F27" s="496">
        <v>24</v>
      </c>
      <c r="G27" s="494">
        <v>2795.84</v>
      </c>
      <c r="H27" s="492">
        <v>18</v>
      </c>
      <c r="I27" s="494">
        <v>955.57</v>
      </c>
      <c r="J27" s="492">
        <v>18</v>
      </c>
      <c r="K27" s="494">
        <v>854.61</v>
      </c>
      <c r="L27" s="492">
        <v>2</v>
      </c>
      <c r="M27" s="498">
        <v>44</v>
      </c>
    </row>
    <row r="28" spans="1:14" ht="12.75" x14ac:dyDescent="0.2">
      <c r="A28" s="133" t="s">
        <v>73</v>
      </c>
      <c r="B28" s="496"/>
      <c r="C28" s="498"/>
      <c r="D28" s="496"/>
      <c r="E28" s="498"/>
      <c r="F28" s="496"/>
      <c r="G28" s="494"/>
      <c r="H28" s="492"/>
      <c r="I28" s="494"/>
      <c r="J28" s="492"/>
      <c r="K28" s="494"/>
      <c r="L28" s="492"/>
      <c r="M28" s="498"/>
    </row>
    <row r="29" spans="1:14" ht="12.75" x14ac:dyDescent="0.2">
      <c r="A29" s="134"/>
      <c r="B29" s="496"/>
      <c r="C29" s="498"/>
      <c r="D29" s="496"/>
      <c r="E29" s="498"/>
      <c r="F29" s="496"/>
      <c r="G29" s="494"/>
      <c r="H29" s="492"/>
      <c r="I29" s="494"/>
      <c r="J29" s="492"/>
      <c r="K29" s="494"/>
      <c r="L29" s="492"/>
      <c r="M29" s="498"/>
    </row>
    <row r="30" spans="1:14" ht="12.75" x14ac:dyDescent="0.2">
      <c r="A30" s="109" t="s">
        <v>177</v>
      </c>
      <c r="B30" s="497">
        <f>SUM(B9:B29)</f>
        <v>319</v>
      </c>
      <c r="C30" s="499">
        <f>SUM(C9:C29)</f>
        <v>1074977.013</v>
      </c>
      <c r="D30" s="497">
        <f>SUM(D9:D29)</f>
        <v>328</v>
      </c>
      <c r="E30" s="499">
        <f>SUM(E9:E29)</f>
        <v>1138966.203</v>
      </c>
      <c r="F30" s="497">
        <f>SUM(F9:F27)</f>
        <v>325</v>
      </c>
      <c r="G30" s="495">
        <f>SUM(G9:G27)</f>
        <v>1163951.852</v>
      </c>
      <c r="H30" s="493">
        <f>SUM(H9:H27)</f>
        <v>339</v>
      </c>
      <c r="I30" s="495">
        <f>SUM(I9:I27)</f>
        <v>1211345.9490000003</v>
      </c>
      <c r="J30" s="493">
        <f>SUM(J9:J27)</f>
        <v>333</v>
      </c>
      <c r="K30" s="495">
        <f>SUM(K9:K28)</f>
        <v>1221798.0650000002</v>
      </c>
      <c r="L30" s="493">
        <f>SUM(L9:L28)</f>
        <v>386</v>
      </c>
      <c r="M30" s="499">
        <f>SUM(M9:M27)</f>
        <v>1433063.6170000001</v>
      </c>
    </row>
    <row r="31" spans="1:14" ht="16.5" customHeight="1" x14ac:dyDescent="0.2">
      <c r="A31" s="242" t="s">
        <v>226</v>
      </c>
      <c r="B31" s="242"/>
      <c r="C31" s="242"/>
    </row>
    <row r="32" spans="1:14" ht="12" x14ac:dyDescent="0.2">
      <c r="A32" s="243" t="s">
        <v>241</v>
      </c>
      <c r="B32" s="243"/>
      <c r="C32" s="243"/>
    </row>
    <row r="35" spans="1:3" ht="12" x14ac:dyDescent="0.2">
      <c r="A35" s="242"/>
      <c r="B35" s="242"/>
      <c r="C35" s="242"/>
    </row>
    <row r="36" spans="1:3" ht="12" x14ac:dyDescent="0.2">
      <c r="A36" s="243"/>
      <c r="B36" s="243"/>
      <c r="C36" s="243"/>
    </row>
  </sheetData>
  <mergeCells count="7">
    <mergeCell ref="L3:M3"/>
    <mergeCell ref="A1:H1"/>
    <mergeCell ref="J3:K3"/>
    <mergeCell ref="H3:I3"/>
    <mergeCell ref="F3:G3"/>
    <mergeCell ref="D3:E3"/>
    <mergeCell ref="B3:C3"/>
  </mergeCells>
  <pageMargins left="0.25" right="0.25" top="0.75" bottom="0.75" header="0.3" footer="0.3"/>
  <pageSetup paperSize="9" scale="8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64"/>
  <sheetViews>
    <sheetView zoomScaleNormal="100" zoomScaleSheetLayoutView="80" workbookViewId="0">
      <selection sqref="A1:F2"/>
    </sheetView>
  </sheetViews>
  <sheetFormatPr defaultColWidth="9.33203125" defaultRowHeight="11.25" x14ac:dyDescent="0.2"/>
  <cols>
    <col min="1" max="1" width="50.5" style="1" customWidth="1"/>
    <col min="2" max="2" width="13.83203125" style="1" customWidth="1"/>
    <col min="3" max="3" width="15.83203125" style="1" customWidth="1"/>
    <col min="4" max="4" width="13.83203125" style="1" customWidth="1"/>
    <col min="5" max="5" width="15.83203125" style="1" customWidth="1"/>
    <col min="6" max="6" width="13.83203125" style="1" customWidth="1"/>
    <col min="7" max="7" width="15.83203125" style="1" customWidth="1"/>
    <col min="8" max="16384" width="9.33203125" style="1"/>
  </cols>
  <sheetData>
    <row r="1" spans="1:7" ht="12.75" customHeight="1" x14ac:dyDescent="0.2">
      <c r="A1" s="734" t="s">
        <v>391</v>
      </c>
      <c r="B1" s="735"/>
      <c r="C1" s="735"/>
      <c r="D1" s="735"/>
      <c r="E1" s="735"/>
      <c r="F1" s="683"/>
      <c r="G1" s="230"/>
    </row>
    <row r="2" spans="1:7" ht="21.75" customHeight="1" x14ac:dyDescent="0.2">
      <c r="A2" s="735"/>
      <c r="B2" s="735"/>
      <c r="C2" s="735"/>
      <c r="D2" s="735"/>
      <c r="E2" s="735"/>
      <c r="F2" s="683"/>
      <c r="G2" s="230"/>
    </row>
    <row r="3" spans="1:7" s="193" customFormat="1" ht="19.5" customHeight="1" x14ac:dyDescent="0.2">
      <c r="A3" s="369" t="s">
        <v>392</v>
      </c>
      <c r="B3" s="231"/>
      <c r="C3" s="231"/>
      <c r="D3" s="231"/>
      <c r="E3" s="231"/>
      <c r="F3" s="231"/>
      <c r="G3" s="231"/>
    </row>
    <row r="4" spans="1:7" ht="17.25" customHeight="1" x14ac:dyDescent="0.2">
      <c r="A4" s="232"/>
      <c r="B4" s="736" t="s">
        <v>21</v>
      </c>
      <c r="C4" s="737"/>
      <c r="D4" s="738" t="s">
        <v>25</v>
      </c>
      <c r="E4" s="738"/>
      <c r="F4" s="736" t="s">
        <v>23</v>
      </c>
      <c r="G4" s="737"/>
    </row>
    <row r="5" spans="1:7" ht="16.5" customHeight="1" x14ac:dyDescent="0.2">
      <c r="A5" s="233"/>
      <c r="B5" s="739" t="s">
        <v>22</v>
      </c>
      <c r="C5" s="740"/>
      <c r="D5" s="741" t="s">
        <v>26</v>
      </c>
      <c r="E5" s="741"/>
      <c r="F5" s="739" t="s">
        <v>24</v>
      </c>
      <c r="G5" s="740"/>
    </row>
    <row r="6" spans="1:7" s="140" customFormat="1" ht="29.25" customHeight="1" x14ac:dyDescent="0.2">
      <c r="A6" s="228"/>
      <c r="B6" s="201" t="s">
        <v>3</v>
      </c>
      <c r="C6" s="203" t="s">
        <v>133</v>
      </c>
      <c r="D6" s="202" t="s">
        <v>3</v>
      </c>
      <c r="E6" s="203" t="s">
        <v>133</v>
      </c>
      <c r="F6" s="201" t="s">
        <v>3</v>
      </c>
      <c r="G6" s="203" t="s">
        <v>133</v>
      </c>
    </row>
    <row r="7" spans="1:7" s="140" customFormat="1" ht="27.75" customHeight="1" x14ac:dyDescent="0.2">
      <c r="A7" s="234"/>
      <c r="B7" s="205" t="s">
        <v>4</v>
      </c>
      <c r="C7" s="207" t="s">
        <v>146</v>
      </c>
      <c r="D7" s="206" t="s">
        <v>4</v>
      </c>
      <c r="E7" s="207" t="s">
        <v>112</v>
      </c>
      <c r="F7" s="205" t="s">
        <v>4</v>
      </c>
      <c r="G7" s="207" t="s">
        <v>146</v>
      </c>
    </row>
    <row r="8" spans="1:7" ht="12.75" x14ac:dyDescent="0.2">
      <c r="A8" s="215" t="s">
        <v>64</v>
      </c>
      <c r="B8" s="263"/>
      <c r="C8" s="265"/>
      <c r="D8" s="279"/>
      <c r="E8" s="280"/>
      <c r="F8" s="263"/>
      <c r="G8" s="265"/>
    </row>
    <row r="9" spans="1:7" ht="12.75" x14ac:dyDescent="0.2">
      <c r="A9" s="220" t="s">
        <v>65</v>
      </c>
      <c r="B9" s="266"/>
      <c r="C9" s="268"/>
      <c r="D9" s="281"/>
      <c r="E9" s="282"/>
      <c r="F9" s="266"/>
      <c r="G9" s="268"/>
    </row>
    <row r="10" spans="1:7" ht="12.75" x14ac:dyDescent="0.2">
      <c r="A10" s="220"/>
      <c r="B10" s="266"/>
      <c r="C10" s="268"/>
      <c r="D10" s="281"/>
      <c r="E10" s="282"/>
      <c r="F10" s="266"/>
      <c r="G10" s="268"/>
    </row>
    <row r="11" spans="1:7" ht="12.75" x14ac:dyDescent="0.2">
      <c r="A11" s="221" t="s">
        <v>66</v>
      </c>
      <c r="B11" s="273">
        <v>4</v>
      </c>
      <c r="C11" s="274">
        <v>620.10199999999998</v>
      </c>
      <c r="D11" s="283">
        <v>2</v>
      </c>
      <c r="E11" s="276">
        <v>379.90800000000002</v>
      </c>
      <c r="F11" s="273">
        <v>23</v>
      </c>
      <c r="G11" s="274">
        <v>2509.2959999999998</v>
      </c>
    </row>
    <row r="12" spans="1:7" ht="12.75" x14ac:dyDescent="0.2">
      <c r="A12" s="222" t="s">
        <v>67</v>
      </c>
      <c r="B12" s="273"/>
      <c r="C12" s="274"/>
      <c r="D12" s="283"/>
      <c r="E12" s="276"/>
      <c r="F12" s="273"/>
      <c r="G12" s="274"/>
    </row>
    <row r="13" spans="1:7" ht="12.75" x14ac:dyDescent="0.2">
      <c r="A13" s="223"/>
      <c r="B13" s="273"/>
      <c r="C13" s="274"/>
      <c r="D13" s="283"/>
      <c r="E13" s="276"/>
      <c r="F13" s="273"/>
      <c r="G13" s="274"/>
    </row>
    <row r="14" spans="1:7" ht="12.75" x14ac:dyDescent="0.2">
      <c r="A14" s="221" t="s">
        <v>127</v>
      </c>
      <c r="B14" s="273">
        <v>15</v>
      </c>
      <c r="C14" s="274">
        <v>42511.998</v>
      </c>
      <c r="D14" s="283">
        <v>1</v>
      </c>
      <c r="E14" s="276">
        <v>475.8</v>
      </c>
      <c r="F14" s="273">
        <v>18</v>
      </c>
      <c r="G14" s="274">
        <v>73952.823000000004</v>
      </c>
    </row>
    <row r="15" spans="1:7" ht="12.75" customHeight="1" x14ac:dyDescent="0.2">
      <c r="A15" s="222" t="s">
        <v>128</v>
      </c>
      <c r="B15" s="273"/>
      <c r="C15" s="274"/>
      <c r="D15" s="283"/>
      <c r="E15" s="276"/>
      <c r="F15" s="273"/>
      <c r="G15" s="274"/>
    </row>
    <row r="16" spans="1:7" ht="12.75" x14ac:dyDescent="0.2">
      <c r="A16" s="224"/>
      <c r="B16" s="273"/>
      <c r="C16" s="274"/>
      <c r="D16" s="283"/>
      <c r="E16" s="276"/>
      <c r="F16" s="273"/>
      <c r="G16" s="274"/>
    </row>
    <row r="17" spans="1:7" ht="27.75" customHeight="1" x14ac:dyDescent="0.2">
      <c r="A17" s="221" t="s">
        <v>86</v>
      </c>
      <c r="B17" s="275" t="s">
        <v>138</v>
      </c>
      <c r="C17" s="274" t="s">
        <v>138</v>
      </c>
      <c r="D17" s="275" t="s">
        <v>138</v>
      </c>
      <c r="E17" s="274" t="s">
        <v>138</v>
      </c>
      <c r="F17" s="273" t="s">
        <v>138</v>
      </c>
      <c r="G17" s="274" t="s">
        <v>138</v>
      </c>
    </row>
    <row r="18" spans="1:7" ht="30" customHeight="1" x14ac:dyDescent="0.2">
      <c r="A18" s="222" t="s">
        <v>87</v>
      </c>
      <c r="B18" s="273"/>
      <c r="C18" s="274"/>
      <c r="D18" s="283"/>
      <c r="E18" s="276"/>
      <c r="F18" s="273"/>
      <c r="G18" s="274"/>
    </row>
    <row r="19" spans="1:7" ht="12.75" x14ac:dyDescent="0.2">
      <c r="A19" s="211"/>
      <c r="B19" s="273"/>
      <c r="C19" s="274"/>
      <c r="D19" s="283"/>
      <c r="E19" s="276"/>
      <c r="F19" s="273"/>
      <c r="G19" s="274"/>
    </row>
    <row r="20" spans="1:7" ht="12.75" x14ac:dyDescent="0.2">
      <c r="A20" s="221" t="s">
        <v>74</v>
      </c>
      <c r="B20" s="273">
        <v>6</v>
      </c>
      <c r="C20" s="274">
        <v>23633.718000000001</v>
      </c>
      <c r="D20" s="275" t="s">
        <v>138</v>
      </c>
      <c r="E20" s="274" t="s">
        <v>138</v>
      </c>
      <c r="F20" s="273">
        <v>12</v>
      </c>
      <c r="G20" s="274">
        <v>252083.21400000001</v>
      </c>
    </row>
    <row r="21" spans="1:7" ht="12.75" customHeight="1" x14ac:dyDescent="0.2">
      <c r="A21" s="222" t="s">
        <v>69</v>
      </c>
      <c r="B21" s="273"/>
      <c r="C21" s="274"/>
      <c r="D21" s="283"/>
      <c r="E21" s="276"/>
      <c r="F21" s="273"/>
      <c r="G21" s="274"/>
    </row>
    <row r="22" spans="1:7" ht="12.75" x14ac:dyDescent="0.2">
      <c r="A22" s="223"/>
      <c r="B22" s="273"/>
      <c r="C22" s="274"/>
      <c r="D22" s="283"/>
      <c r="E22" s="276"/>
      <c r="F22" s="273"/>
      <c r="G22" s="274"/>
    </row>
    <row r="23" spans="1:7" ht="12.75" x14ac:dyDescent="0.2">
      <c r="A23" s="221" t="s">
        <v>60</v>
      </c>
      <c r="B23" s="273">
        <v>4</v>
      </c>
      <c r="C23" s="274">
        <v>14556.186</v>
      </c>
      <c r="D23" s="275">
        <v>3</v>
      </c>
      <c r="E23" s="274">
        <v>5022.6180000000004</v>
      </c>
      <c r="F23" s="273">
        <v>31</v>
      </c>
      <c r="G23" s="274">
        <v>328618.28200000001</v>
      </c>
    </row>
    <row r="24" spans="1:7" ht="12.75" x14ac:dyDescent="0.2">
      <c r="A24" s="222" t="s">
        <v>62</v>
      </c>
      <c r="B24" s="273"/>
      <c r="C24" s="274"/>
      <c r="D24" s="283"/>
      <c r="E24" s="276"/>
      <c r="F24" s="273"/>
      <c r="G24" s="274"/>
    </row>
    <row r="25" spans="1:7" ht="12.75" x14ac:dyDescent="0.2">
      <c r="A25" s="222"/>
      <c r="B25" s="273"/>
      <c r="C25" s="274"/>
      <c r="D25" s="283"/>
      <c r="E25" s="276"/>
      <c r="F25" s="273"/>
      <c r="G25" s="274"/>
    </row>
    <row r="26" spans="1:7" ht="12.75" x14ac:dyDescent="0.2">
      <c r="A26" s="221" t="s">
        <v>70</v>
      </c>
      <c r="B26" s="275" t="s">
        <v>138</v>
      </c>
      <c r="C26" s="274" t="s">
        <v>138</v>
      </c>
      <c r="D26" s="275" t="s">
        <v>138</v>
      </c>
      <c r="E26" s="274" t="s">
        <v>138</v>
      </c>
      <c r="F26" s="275" t="s">
        <v>138</v>
      </c>
      <c r="G26" s="274" t="s">
        <v>138</v>
      </c>
    </row>
    <row r="27" spans="1:7" ht="12.75" x14ac:dyDescent="0.2">
      <c r="A27" s="222" t="s">
        <v>71</v>
      </c>
      <c r="B27" s="273"/>
      <c r="C27" s="274"/>
      <c r="D27" s="283"/>
      <c r="E27" s="276"/>
      <c r="F27" s="273"/>
      <c r="G27" s="274"/>
    </row>
    <row r="28" spans="1:7" ht="12.75" x14ac:dyDescent="0.2">
      <c r="A28" s="222"/>
      <c r="B28" s="273"/>
      <c r="C28" s="274"/>
      <c r="D28" s="283"/>
      <c r="E28" s="276"/>
      <c r="F28" s="273"/>
      <c r="G28" s="274"/>
    </row>
    <row r="29" spans="1:7" ht="12.75" x14ac:dyDescent="0.2">
      <c r="A29" s="132" t="s">
        <v>72</v>
      </c>
      <c r="B29" s="273">
        <v>2</v>
      </c>
      <c r="C29" s="274">
        <v>196.17599999999999</v>
      </c>
      <c r="D29" s="275" t="s">
        <v>138</v>
      </c>
      <c r="E29" s="274" t="s">
        <v>138</v>
      </c>
      <c r="F29" s="273">
        <v>5</v>
      </c>
      <c r="G29" s="274">
        <v>256.56599999999997</v>
      </c>
    </row>
    <row r="30" spans="1:7" ht="12.75" x14ac:dyDescent="0.2">
      <c r="A30" s="133" t="s">
        <v>73</v>
      </c>
      <c r="B30" s="273"/>
      <c r="C30" s="274"/>
      <c r="D30" s="283"/>
      <c r="E30" s="276"/>
      <c r="F30" s="273"/>
      <c r="G30" s="274"/>
    </row>
    <row r="31" spans="1:7" ht="12.75" x14ac:dyDescent="0.2">
      <c r="A31" s="223"/>
      <c r="B31" s="273"/>
      <c r="C31" s="274"/>
      <c r="D31" s="283"/>
      <c r="E31" s="276"/>
      <c r="F31" s="273"/>
      <c r="G31" s="274"/>
    </row>
    <row r="32" spans="1:7" ht="12.75" x14ac:dyDescent="0.2">
      <c r="A32" s="213" t="s">
        <v>177</v>
      </c>
      <c r="B32" s="277">
        <f>SUM(B11:B29)</f>
        <v>31</v>
      </c>
      <c r="C32" s="278">
        <f>SUM(C11:C31)</f>
        <v>81518.180000000008</v>
      </c>
      <c r="D32" s="277">
        <f>SUM(D11:D30)</f>
        <v>6</v>
      </c>
      <c r="E32" s="278">
        <f>SUM(E11:E30)</f>
        <v>5878.3260000000009</v>
      </c>
      <c r="F32" s="277">
        <f>SUM(F10:F29)</f>
        <v>89</v>
      </c>
      <c r="G32" s="278">
        <f>SUM(G11:G29)</f>
        <v>657420.18099999998</v>
      </c>
    </row>
    <row r="33" spans="1:7" ht="12.75" x14ac:dyDescent="0.2">
      <c r="A33" s="225"/>
      <c r="B33" s="225"/>
      <c r="C33" s="225"/>
      <c r="D33" s="225"/>
      <c r="E33" s="225"/>
      <c r="F33" s="225"/>
      <c r="G33" s="225"/>
    </row>
    <row r="34" spans="1:7" ht="16.5" customHeight="1" x14ac:dyDescent="0.2">
      <c r="A34" s="232"/>
      <c r="B34" s="736" t="s">
        <v>27</v>
      </c>
      <c r="C34" s="737"/>
      <c r="D34" s="738" t="s">
        <v>11</v>
      </c>
      <c r="E34" s="738"/>
      <c r="F34" s="736" t="s">
        <v>13</v>
      </c>
      <c r="G34" s="737"/>
    </row>
    <row r="35" spans="1:7" ht="15.75" customHeight="1" x14ac:dyDescent="0.2">
      <c r="A35" s="233"/>
      <c r="B35" s="739" t="s">
        <v>28</v>
      </c>
      <c r="C35" s="740"/>
      <c r="D35" s="741" t="s">
        <v>18</v>
      </c>
      <c r="E35" s="741"/>
      <c r="F35" s="739" t="s">
        <v>109</v>
      </c>
      <c r="G35" s="740"/>
    </row>
    <row r="36" spans="1:7" ht="29.25" customHeight="1" x14ac:dyDescent="0.2">
      <c r="A36" s="228"/>
      <c r="B36" s="201" t="s">
        <v>3</v>
      </c>
      <c r="C36" s="203" t="s">
        <v>133</v>
      </c>
      <c r="D36" s="202" t="s">
        <v>3</v>
      </c>
      <c r="E36" s="203" t="s">
        <v>133</v>
      </c>
      <c r="F36" s="201" t="s">
        <v>3</v>
      </c>
      <c r="G36" s="203" t="s">
        <v>133</v>
      </c>
    </row>
    <row r="37" spans="1:7" ht="22.5" x14ac:dyDescent="0.2">
      <c r="A37" s="229"/>
      <c r="B37" s="205" t="s">
        <v>4</v>
      </c>
      <c r="C37" s="207" t="s">
        <v>146</v>
      </c>
      <c r="D37" s="206" t="s">
        <v>4</v>
      </c>
      <c r="E37" s="207" t="s">
        <v>112</v>
      </c>
      <c r="F37" s="205" t="s">
        <v>4</v>
      </c>
      <c r="G37" s="207" t="s">
        <v>146</v>
      </c>
    </row>
    <row r="38" spans="1:7" ht="12.75" x14ac:dyDescent="0.2">
      <c r="A38" s="215" t="s">
        <v>64</v>
      </c>
      <c r="B38" s="269"/>
      <c r="C38" s="270"/>
      <c r="D38" s="269"/>
      <c r="E38" s="270"/>
      <c r="F38" s="269"/>
      <c r="G38" s="270"/>
    </row>
    <row r="39" spans="1:7" ht="12.75" x14ac:dyDescent="0.2">
      <c r="A39" s="220" t="s">
        <v>65</v>
      </c>
      <c r="B39" s="273"/>
      <c r="C39" s="274"/>
      <c r="D39" s="273"/>
      <c r="E39" s="274"/>
      <c r="F39" s="273"/>
      <c r="G39" s="274"/>
    </row>
    <row r="40" spans="1:7" ht="12.75" x14ac:dyDescent="0.2">
      <c r="A40" s="220"/>
      <c r="B40" s="273"/>
      <c r="C40" s="274"/>
      <c r="D40" s="273"/>
      <c r="E40" s="274"/>
      <c r="F40" s="273"/>
      <c r="G40" s="274"/>
    </row>
    <row r="41" spans="1:7" ht="12.75" x14ac:dyDescent="0.2">
      <c r="A41" s="221" t="s">
        <v>66</v>
      </c>
      <c r="B41" s="273">
        <v>18</v>
      </c>
      <c r="C41" s="274">
        <v>50701.98</v>
      </c>
      <c r="D41" s="273">
        <v>135</v>
      </c>
      <c r="E41" s="274">
        <v>14237.4</v>
      </c>
      <c r="F41" s="273">
        <f>SUM(B11,D11,F11,B41,D41)</f>
        <v>182</v>
      </c>
      <c r="G41" s="274">
        <f>SUM(C11,E11,G11,C41,E41)</f>
        <v>68448.686000000002</v>
      </c>
    </row>
    <row r="42" spans="1:7" ht="12.75" x14ac:dyDescent="0.2">
      <c r="A42" s="222" t="s">
        <v>67</v>
      </c>
      <c r="B42" s="273"/>
      <c r="C42" s="274"/>
      <c r="D42" s="273"/>
      <c r="E42" s="274"/>
      <c r="F42" s="273"/>
      <c r="G42" s="274"/>
    </row>
    <row r="43" spans="1:7" ht="12.75" x14ac:dyDescent="0.2">
      <c r="A43" s="223"/>
      <c r="B43" s="273"/>
      <c r="C43" s="274"/>
      <c r="D43" s="273"/>
      <c r="E43" s="274"/>
      <c r="F43" s="273"/>
      <c r="G43" s="274"/>
    </row>
    <row r="44" spans="1:7" ht="12.75" x14ac:dyDescent="0.2">
      <c r="A44" s="221" t="s">
        <v>127</v>
      </c>
      <c r="B44" s="273">
        <v>10</v>
      </c>
      <c r="C44" s="274">
        <v>132780.408</v>
      </c>
      <c r="D44" s="273">
        <v>1</v>
      </c>
      <c r="E44" s="274">
        <v>57.095999999999997</v>
      </c>
      <c r="F44" s="273">
        <f t="shared" ref="F44:F59" si="0">SUM(B14,D14,F14,B44,D44)</f>
        <v>45</v>
      </c>
      <c r="G44" s="274">
        <f t="shared" ref="G44:G59" si="1">SUM(C14,E14,G14,C44,E44)</f>
        <v>249778.125</v>
      </c>
    </row>
    <row r="45" spans="1:7" ht="12.75" customHeight="1" x14ac:dyDescent="0.2">
      <c r="A45" s="222" t="s">
        <v>128</v>
      </c>
      <c r="B45" s="273"/>
      <c r="C45" s="274"/>
      <c r="D45" s="273"/>
      <c r="E45" s="274"/>
      <c r="F45" s="273"/>
      <c r="G45" s="274"/>
    </row>
    <row r="46" spans="1:7" ht="12.75" x14ac:dyDescent="0.2">
      <c r="A46" s="224"/>
      <c r="B46" s="273"/>
      <c r="C46" s="274"/>
      <c r="D46" s="273"/>
      <c r="E46" s="274"/>
      <c r="F46" s="273"/>
      <c r="G46" s="274"/>
    </row>
    <row r="47" spans="1:7" ht="25.5" x14ac:dyDescent="0.2">
      <c r="A47" s="221" t="s">
        <v>86</v>
      </c>
      <c r="B47" s="275" t="s">
        <v>138</v>
      </c>
      <c r="C47" s="274" t="s">
        <v>138</v>
      </c>
      <c r="D47" s="275" t="s">
        <v>138</v>
      </c>
      <c r="E47" s="274" t="s">
        <v>138</v>
      </c>
      <c r="F47" s="275" t="s">
        <v>138</v>
      </c>
      <c r="G47" s="274" t="s">
        <v>138</v>
      </c>
    </row>
    <row r="48" spans="1:7" ht="25.5" x14ac:dyDescent="0.2">
      <c r="A48" s="222" t="s">
        <v>87</v>
      </c>
      <c r="B48" s="273"/>
      <c r="C48" s="274"/>
      <c r="D48" s="273"/>
      <c r="E48" s="274"/>
      <c r="F48" s="273"/>
      <c r="G48" s="274"/>
    </row>
    <row r="49" spans="1:7" ht="12.75" x14ac:dyDescent="0.2">
      <c r="A49" s="222"/>
      <c r="B49" s="273"/>
      <c r="C49" s="274"/>
      <c r="D49" s="273"/>
      <c r="E49" s="274"/>
      <c r="F49" s="273"/>
      <c r="G49" s="274"/>
    </row>
    <row r="50" spans="1:7" ht="12.75" x14ac:dyDescent="0.2">
      <c r="A50" s="221" t="s">
        <v>74</v>
      </c>
      <c r="B50" s="273">
        <v>1</v>
      </c>
      <c r="C50" s="274">
        <v>12352.5</v>
      </c>
      <c r="D50" s="275" t="s">
        <v>138</v>
      </c>
      <c r="E50" s="274" t="s">
        <v>138</v>
      </c>
      <c r="F50" s="273">
        <f t="shared" si="0"/>
        <v>19</v>
      </c>
      <c r="G50" s="274">
        <f t="shared" si="1"/>
        <v>288069.43200000003</v>
      </c>
    </row>
    <row r="51" spans="1:7" ht="12.75" x14ac:dyDescent="0.2">
      <c r="A51" s="222" t="s">
        <v>69</v>
      </c>
      <c r="B51" s="273"/>
      <c r="C51" s="274"/>
      <c r="D51" s="273"/>
      <c r="E51" s="274"/>
      <c r="F51" s="273"/>
      <c r="G51" s="274"/>
    </row>
    <row r="52" spans="1:7" ht="12.75" x14ac:dyDescent="0.2">
      <c r="A52" s="223"/>
      <c r="B52" s="273"/>
      <c r="C52" s="274"/>
      <c r="D52" s="273"/>
      <c r="E52" s="274"/>
      <c r="F52" s="273"/>
      <c r="G52" s="274"/>
    </row>
    <row r="53" spans="1:7" ht="12.75" x14ac:dyDescent="0.2">
      <c r="A53" s="221" t="s">
        <v>60</v>
      </c>
      <c r="B53" s="273">
        <v>10</v>
      </c>
      <c r="C53" s="274">
        <v>104474.844</v>
      </c>
      <c r="D53" s="275">
        <v>8</v>
      </c>
      <c r="E53" s="274">
        <v>14732.964</v>
      </c>
      <c r="F53" s="273">
        <f t="shared" si="0"/>
        <v>56</v>
      </c>
      <c r="G53" s="274">
        <f t="shared" si="1"/>
        <v>467404.89399999997</v>
      </c>
    </row>
    <row r="54" spans="1:7" ht="12.75" x14ac:dyDescent="0.2">
      <c r="A54" s="222" t="s">
        <v>62</v>
      </c>
      <c r="B54" s="273"/>
      <c r="C54" s="274"/>
      <c r="D54" s="273"/>
      <c r="E54" s="274"/>
      <c r="F54" s="273"/>
      <c r="G54" s="274"/>
    </row>
    <row r="55" spans="1:7" ht="12.75" x14ac:dyDescent="0.2">
      <c r="A55" s="222"/>
      <c r="B55" s="273"/>
      <c r="C55" s="274"/>
      <c r="D55" s="273"/>
      <c r="E55" s="274"/>
      <c r="F55" s="273"/>
      <c r="G55" s="274"/>
    </row>
    <row r="56" spans="1:7" ht="12.75" x14ac:dyDescent="0.2">
      <c r="A56" s="221" t="s">
        <v>70</v>
      </c>
      <c r="B56" s="275" t="s">
        <v>138</v>
      </c>
      <c r="C56" s="274" t="s">
        <v>138</v>
      </c>
      <c r="D56" s="275" t="s">
        <v>138</v>
      </c>
      <c r="E56" s="274" t="s">
        <v>138</v>
      </c>
      <c r="F56" s="275" t="s">
        <v>138</v>
      </c>
      <c r="G56" s="274" t="s">
        <v>138</v>
      </c>
    </row>
    <row r="57" spans="1:7" ht="12.75" x14ac:dyDescent="0.2">
      <c r="A57" s="222" t="s">
        <v>71</v>
      </c>
      <c r="B57" s="273"/>
      <c r="C57" s="274"/>
      <c r="D57" s="273"/>
      <c r="E57" s="274"/>
      <c r="F57" s="273"/>
      <c r="G57" s="274"/>
    </row>
    <row r="58" spans="1:7" ht="12.75" x14ac:dyDescent="0.2">
      <c r="A58" s="222"/>
      <c r="B58" s="273"/>
      <c r="C58" s="274"/>
      <c r="D58" s="273"/>
      <c r="E58" s="274"/>
      <c r="F58" s="273"/>
      <c r="G58" s="274"/>
    </row>
    <row r="59" spans="1:7" ht="12.75" x14ac:dyDescent="0.2">
      <c r="A59" s="132" t="s">
        <v>72</v>
      </c>
      <c r="B59" s="273">
        <v>2</v>
      </c>
      <c r="C59" s="274">
        <v>287.31</v>
      </c>
      <c r="D59" s="275">
        <v>8</v>
      </c>
      <c r="E59" s="274">
        <v>535.82399999999996</v>
      </c>
      <c r="F59" s="273">
        <f t="shared" si="0"/>
        <v>17</v>
      </c>
      <c r="G59" s="274">
        <f t="shared" si="1"/>
        <v>1275.8759999999997</v>
      </c>
    </row>
    <row r="60" spans="1:7" ht="12.75" x14ac:dyDescent="0.2">
      <c r="A60" s="133" t="s">
        <v>73</v>
      </c>
      <c r="B60" s="273"/>
      <c r="C60" s="274"/>
      <c r="D60" s="273"/>
      <c r="E60" s="274"/>
      <c r="F60" s="273"/>
      <c r="G60" s="274"/>
    </row>
    <row r="61" spans="1:7" ht="12.75" x14ac:dyDescent="0.2">
      <c r="A61" s="223"/>
      <c r="B61" s="273"/>
      <c r="C61" s="284"/>
      <c r="D61" s="273"/>
      <c r="E61" s="284"/>
      <c r="F61" s="273"/>
      <c r="G61" s="284"/>
    </row>
    <row r="62" spans="1:7" ht="12.75" x14ac:dyDescent="0.2">
      <c r="A62" s="213" t="s">
        <v>177</v>
      </c>
      <c r="B62" s="277">
        <f>SUM(B41:B61)</f>
        <v>41</v>
      </c>
      <c r="C62" s="278">
        <f>SUM(C41:C61)</f>
        <v>300597.04200000002</v>
      </c>
      <c r="D62" s="277">
        <f>SUM(D41:D60)</f>
        <v>152</v>
      </c>
      <c r="E62" s="278">
        <f>SUM(E41:E60)</f>
        <v>29563.284</v>
      </c>
      <c r="F62" s="277">
        <f>SUM(F41:F61)</f>
        <v>319</v>
      </c>
      <c r="G62" s="278">
        <f>SUM(G41:G61)</f>
        <v>1074977.013</v>
      </c>
    </row>
    <row r="63" spans="1:7" ht="12" x14ac:dyDescent="0.2">
      <c r="A63" s="242" t="s">
        <v>226</v>
      </c>
      <c r="B63" s="6"/>
      <c r="C63" s="6"/>
      <c r="D63" s="6"/>
      <c r="E63" s="6"/>
      <c r="F63" s="6"/>
      <c r="G63" s="6"/>
    </row>
    <row r="64" spans="1:7" ht="12" x14ac:dyDescent="0.2">
      <c r="A64" s="243" t="s">
        <v>242</v>
      </c>
      <c r="B64" s="6"/>
      <c r="C64" s="6"/>
      <c r="D64" s="6"/>
      <c r="E64" s="6"/>
      <c r="F64" s="6"/>
      <c r="G64" s="6"/>
    </row>
  </sheetData>
  <mergeCells count="13">
    <mergeCell ref="B34:C34"/>
    <mergeCell ref="D34:E34"/>
    <mergeCell ref="F34:G34"/>
    <mergeCell ref="B35:C35"/>
    <mergeCell ref="D35:E35"/>
    <mergeCell ref="F35:G35"/>
    <mergeCell ref="A1:F2"/>
    <mergeCell ref="B4:C4"/>
    <mergeCell ref="D4:E4"/>
    <mergeCell ref="F4:G4"/>
    <mergeCell ref="B5:C5"/>
    <mergeCell ref="D5:E5"/>
    <mergeCell ref="F5:G5"/>
  </mergeCells>
  <pageMargins left="0.7" right="0.7" top="0.75" bottom="0.75" header="0.3" footer="0.3"/>
  <pageSetup paperSize="9" scale="72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59"/>
  <sheetViews>
    <sheetView zoomScaleNormal="100" workbookViewId="0">
      <selection sqref="A1:E2"/>
    </sheetView>
  </sheetViews>
  <sheetFormatPr defaultColWidth="9.33203125" defaultRowHeight="11.25" x14ac:dyDescent="0.2"/>
  <cols>
    <col min="1" max="1" width="47" style="1" customWidth="1"/>
    <col min="2" max="2" width="12.1640625" style="1" customWidth="1"/>
    <col min="3" max="3" width="15.83203125" style="1" customWidth="1"/>
    <col min="4" max="4" width="12.1640625" style="1" customWidth="1"/>
    <col min="5" max="5" width="15.83203125" style="1" customWidth="1"/>
    <col min="6" max="6" width="12.1640625" style="1" customWidth="1"/>
    <col min="7" max="7" width="15.83203125" style="1" customWidth="1"/>
    <col min="8" max="16384" width="9.33203125" style="1"/>
  </cols>
  <sheetData>
    <row r="1" spans="1:7" ht="12.75" customHeight="1" x14ac:dyDescent="0.2">
      <c r="A1" s="742" t="s">
        <v>393</v>
      </c>
      <c r="B1" s="743"/>
      <c r="C1" s="743"/>
      <c r="D1" s="743"/>
      <c r="E1" s="683"/>
      <c r="F1" s="110"/>
      <c r="G1" s="110"/>
    </row>
    <row r="2" spans="1:7" ht="26.25" customHeight="1" x14ac:dyDescent="0.2">
      <c r="A2" s="743"/>
      <c r="B2" s="743"/>
      <c r="C2" s="743"/>
      <c r="D2" s="743"/>
      <c r="E2" s="683"/>
      <c r="F2" s="110"/>
      <c r="G2" s="110"/>
    </row>
    <row r="3" spans="1:7" ht="14.25" customHeight="1" x14ac:dyDescent="0.2">
      <c r="A3" s="370" t="s">
        <v>394</v>
      </c>
      <c r="B3" s="135"/>
      <c r="C3" s="135"/>
      <c r="D3" s="135"/>
      <c r="E3" s="135"/>
      <c r="F3" s="135"/>
      <c r="G3" s="135"/>
    </row>
    <row r="4" spans="1:7" s="140" customFormat="1" ht="14.25" customHeight="1" x14ac:dyDescent="0.2">
      <c r="A4" s="149"/>
      <c r="B4" s="706" t="s">
        <v>21</v>
      </c>
      <c r="C4" s="707"/>
      <c r="D4" s="708" t="s">
        <v>25</v>
      </c>
      <c r="E4" s="708"/>
      <c r="F4" s="706" t="s">
        <v>23</v>
      </c>
      <c r="G4" s="707"/>
    </row>
    <row r="5" spans="1:7" s="140" customFormat="1" ht="15" customHeight="1" x14ac:dyDescent="0.2">
      <c r="A5" s="164"/>
      <c r="B5" s="712" t="s">
        <v>22</v>
      </c>
      <c r="C5" s="714"/>
      <c r="D5" s="713" t="s">
        <v>26</v>
      </c>
      <c r="E5" s="713"/>
      <c r="F5" s="712" t="s">
        <v>24</v>
      </c>
      <c r="G5" s="714"/>
    </row>
    <row r="6" spans="1:7" s="140" customFormat="1" ht="27" customHeight="1" x14ac:dyDescent="0.2">
      <c r="A6" s="129"/>
      <c r="B6" s="83" t="s">
        <v>3</v>
      </c>
      <c r="C6" s="84" t="s">
        <v>131</v>
      </c>
      <c r="D6" s="25" t="s">
        <v>3</v>
      </c>
      <c r="E6" s="84" t="s">
        <v>132</v>
      </c>
      <c r="F6" s="83" t="s">
        <v>3</v>
      </c>
      <c r="G6" s="84" t="s">
        <v>131</v>
      </c>
    </row>
    <row r="7" spans="1:7" ht="24.75" customHeight="1" x14ac:dyDescent="0.2">
      <c r="A7" s="107"/>
      <c r="B7" s="67" t="s">
        <v>4</v>
      </c>
      <c r="C7" s="88" t="s">
        <v>112</v>
      </c>
      <c r="D7" s="27" t="s">
        <v>4</v>
      </c>
      <c r="E7" s="88" t="s">
        <v>112</v>
      </c>
      <c r="F7" s="67" t="s">
        <v>4</v>
      </c>
      <c r="G7" s="88" t="s">
        <v>112</v>
      </c>
    </row>
    <row r="8" spans="1:7" ht="12.75" x14ac:dyDescent="0.2">
      <c r="A8" s="215" t="s">
        <v>64</v>
      </c>
      <c r="B8" s="216"/>
      <c r="C8" s="217"/>
      <c r="D8" s="218"/>
      <c r="E8" s="219"/>
      <c r="F8" s="216"/>
      <c r="G8" s="217"/>
    </row>
    <row r="9" spans="1:7" ht="12.75" x14ac:dyDescent="0.2">
      <c r="A9" s="220" t="s">
        <v>65</v>
      </c>
      <c r="B9" s="273"/>
      <c r="C9" s="274"/>
      <c r="D9" s="283"/>
      <c r="E9" s="276"/>
      <c r="F9" s="273"/>
      <c r="G9" s="274"/>
    </row>
    <row r="10" spans="1:7" ht="12.75" x14ac:dyDescent="0.2">
      <c r="A10" s="220"/>
      <c r="B10" s="273"/>
      <c r="C10" s="274"/>
      <c r="D10" s="283"/>
      <c r="E10" s="276"/>
      <c r="F10" s="273"/>
      <c r="G10" s="274"/>
    </row>
    <row r="11" spans="1:7" ht="12.75" x14ac:dyDescent="0.2">
      <c r="A11" s="221" t="s">
        <v>66</v>
      </c>
      <c r="B11" s="273" t="s">
        <v>138</v>
      </c>
      <c r="C11" s="274" t="s">
        <v>138</v>
      </c>
      <c r="D11" s="273" t="s">
        <v>138</v>
      </c>
      <c r="E11" s="274" t="s">
        <v>138</v>
      </c>
      <c r="F11" s="273">
        <v>1</v>
      </c>
      <c r="G11" s="274">
        <v>7631.4660000000003</v>
      </c>
    </row>
    <row r="12" spans="1:7" ht="12.75" x14ac:dyDescent="0.2">
      <c r="A12" s="222" t="s">
        <v>67</v>
      </c>
      <c r="B12" s="273"/>
      <c r="C12" s="274"/>
      <c r="D12" s="273"/>
      <c r="E12" s="274"/>
      <c r="F12" s="273"/>
      <c r="G12" s="274"/>
    </row>
    <row r="13" spans="1:7" ht="12.75" x14ac:dyDescent="0.2">
      <c r="A13" s="223"/>
      <c r="B13" s="273"/>
      <c r="C13" s="274"/>
      <c r="D13" s="273"/>
      <c r="E13" s="274"/>
      <c r="F13" s="273"/>
      <c r="G13" s="274"/>
    </row>
    <row r="14" spans="1:7" ht="12.75" x14ac:dyDescent="0.2">
      <c r="A14" s="221" t="s">
        <v>127</v>
      </c>
      <c r="B14" s="273">
        <v>38</v>
      </c>
      <c r="C14" s="274">
        <v>94938.936000000002</v>
      </c>
      <c r="D14" s="273" t="s">
        <v>138</v>
      </c>
      <c r="E14" s="274" t="s">
        <v>138</v>
      </c>
      <c r="F14" s="273">
        <v>57</v>
      </c>
      <c r="G14" s="274">
        <v>78126.178</v>
      </c>
    </row>
    <row r="15" spans="1:7" ht="13.5" customHeight="1" x14ac:dyDescent="0.2">
      <c r="A15" s="222" t="s">
        <v>128</v>
      </c>
      <c r="B15" s="273"/>
      <c r="C15" s="274"/>
      <c r="D15" s="273"/>
      <c r="E15" s="274"/>
      <c r="F15" s="273"/>
      <c r="G15" s="274"/>
    </row>
    <row r="16" spans="1:7" ht="12.75" x14ac:dyDescent="0.2">
      <c r="A16" s="224"/>
      <c r="B16" s="273"/>
      <c r="C16" s="274"/>
      <c r="D16" s="273"/>
      <c r="E16" s="274"/>
      <c r="F16" s="273"/>
      <c r="G16" s="274"/>
    </row>
    <row r="17" spans="1:7" ht="25.5" x14ac:dyDescent="0.2">
      <c r="A17" s="221" t="s">
        <v>182</v>
      </c>
      <c r="B17" s="273">
        <v>6</v>
      </c>
      <c r="C17" s="274">
        <v>53923.877999999997</v>
      </c>
      <c r="D17" s="273" t="s">
        <v>138</v>
      </c>
      <c r="E17" s="274" t="s">
        <v>138</v>
      </c>
      <c r="F17" s="273">
        <v>6</v>
      </c>
      <c r="G17" s="274">
        <v>23691.545999999998</v>
      </c>
    </row>
    <row r="18" spans="1:7" ht="25.5" x14ac:dyDescent="0.2">
      <c r="A18" s="222" t="s">
        <v>87</v>
      </c>
      <c r="B18" s="273"/>
      <c r="C18" s="274"/>
      <c r="D18" s="273"/>
      <c r="E18" s="274"/>
      <c r="F18" s="273"/>
      <c r="G18" s="274"/>
    </row>
    <row r="19" spans="1:7" ht="12.75" x14ac:dyDescent="0.2">
      <c r="A19" s="224"/>
      <c r="B19" s="273"/>
      <c r="C19" s="274"/>
      <c r="D19" s="273"/>
      <c r="E19" s="274"/>
      <c r="F19" s="273"/>
      <c r="G19" s="274"/>
    </row>
    <row r="20" spans="1:7" ht="12.75" x14ac:dyDescent="0.2">
      <c r="A20" s="221" t="s">
        <v>74</v>
      </c>
      <c r="B20" s="273">
        <v>102</v>
      </c>
      <c r="C20" s="274">
        <v>1245251.0279999999</v>
      </c>
      <c r="D20" s="273" t="s">
        <v>138</v>
      </c>
      <c r="E20" s="274" t="s">
        <v>138</v>
      </c>
      <c r="F20" s="273">
        <v>97</v>
      </c>
      <c r="G20" s="274">
        <v>1182950.747</v>
      </c>
    </row>
    <row r="21" spans="1:7" ht="12.75" x14ac:dyDescent="0.2">
      <c r="A21" s="222" t="s">
        <v>69</v>
      </c>
      <c r="B21" s="273"/>
      <c r="C21" s="274"/>
      <c r="D21" s="273"/>
      <c r="E21" s="274"/>
      <c r="F21" s="273"/>
      <c r="G21" s="274"/>
    </row>
    <row r="22" spans="1:7" ht="12.75" x14ac:dyDescent="0.2">
      <c r="A22" s="223"/>
      <c r="B22" s="273"/>
      <c r="C22" s="274"/>
      <c r="D22" s="273"/>
      <c r="E22" s="274"/>
      <c r="F22" s="273"/>
      <c r="G22" s="274"/>
    </row>
    <row r="23" spans="1:7" ht="12.75" x14ac:dyDescent="0.2">
      <c r="A23" s="221" t="s">
        <v>60</v>
      </c>
      <c r="B23" s="273">
        <v>77</v>
      </c>
      <c r="C23" s="274">
        <v>701173.69299999997</v>
      </c>
      <c r="D23" s="273" t="s">
        <v>138</v>
      </c>
      <c r="E23" s="274" t="s">
        <v>138</v>
      </c>
      <c r="F23" s="273">
        <v>16</v>
      </c>
      <c r="G23" s="274">
        <v>276138.21600000001</v>
      </c>
    </row>
    <row r="24" spans="1:7" ht="12.75" x14ac:dyDescent="0.2">
      <c r="A24" s="222" t="s">
        <v>62</v>
      </c>
      <c r="B24" s="273"/>
      <c r="C24" s="274"/>
      <c r="D24" s="273"/>
      <c r="E24" s="274"/>
      <c r="F24" s="273"/>
      <c r="G24" s="274"/>
    </row>
    <row r="25" spans="1:7" ht="12.75" x14ac:dyDescent="0.2">
      <c r="A25" s="222"/>
      <c r="B25" s="273"/>
      <c r="C25" s="274"/>
      <c r="D25" s="273"/>
      <c r="E25" s="274"/>
      <c r="F25" s="273"/>
      <c r="G25" s="274"/>
    </row>
    <row r="26" spans="1:7" ht="12.75" x14ac:dyDescent="0.2">
      <c r="A26" s="222" t="s">
        <v>70</v>
      </c>
      <c r="B26" s="273">
        <v>1</v>
      </c>
      <c r="C26" s="274">
        <v>63.683999999999997</v>
      </c>
      <c r="D26" s="273" t="s">
        <v>138</v>
      </c>
      <c r="E26" s="274" t="s">
        <v>138</v>
      </c>
      <c r="F26" s="273" t="s">
        <v>138</v>
      </c>
      <c r="G26" s="274" t="s">
        <v>138</v>
      </c>
    </row>
    <row r="27" spans="1:7" ht="12.75" x14ac:dyDescent="0.2">
      <c r="A27" s="222" t="s">
        <v>71</v>
      </c>
      <c r="B27" s="273"/>
      <c r="C27" s="274"/>
      <c r="D27" s="273"/>
      <c r="E27" s="274"/>
      <c r="F27" s="273"/>
      <c r="G27" s="274"/>
    </row>
    <row r="28" spans="1:7" s="140" customFormat="1" ht="15" customHeight="1" x14ac:dyDescent="0.2">
      <c r="A28" s="223"/>
      <c r="B28" s="273"/>
      <c r="C28" s="274"/>
      <c r="D28" s="273"/>
      <c r="E28" s="274"/>
      <c r="F28" s="273"/>
      <c r="G28" s="274"/>
    </row>
    <row r="29" spans="1:7" s="140" customFormat="1" ht="15" customHeight="1" x14ac:dyDescent="0.2">
      <c r="A29" s="213" t="s">
        <v>177</v>
      </c>
      <c r="B29" s="277">
        <f>SUM(B11:B27)</f>
        <v>224</v>
      </c>
      <c r="C29" s="278">
        <f>SUM(C11:C27)</f>
        <v>2095351.2189999998</v>
      </c>
      <c r="D29" s="277" t="s">
        <v>138</v>
      </c>
      <c r="E29" s="278" t="s">
        <v>138</v>
      </c>
      <c r="F29" s="277">
        <f>SUM(F11:F26)</f>
        <v>177</v>
      </c>
      <c r="G29" s="278">
        <f>SUM(G11:G26)</f>
        <v>1568538.1529999999</v>
      </c>
    </row>
    <row r="30" spans="1:7" ht="28.5" customHeight="1" x14ac:dyDescent="0.2">
      <c r="A30" s="225"/>
      <c r="B30" s="225"/>
      <c r="C30" s="225"/>
      <c r="D30" s="225"/>
      <c r="E30" s="225"/>
      <c r="F30" s="225"/>
      <c r="G30" s="225"/>
    </row>
    <row r="31" spans="1:7" ht="12.75" x14ac:dyDescent="0.2">
      <c r="A31" s="226"/>
      <c r="B31" s="736" t="s">
        <v>27</v>
      </c>
      <c r="C31" s="737"/>
      <c r="D31" s="738" t="s">
        <v>11</v>
      </c>
      <c r="E31" s="738"/>
      <c r="F31" s="736" t="s">
        <v>13</v>
      </c>
      <c r="G31" s="737"/>
    </row>
    <row r="32" spans="1:7" ht="12.75" x14ac:dyDescent="0.2">
      <c r="A32" s="227"/>
      <c r="B32" s="739" t="s">
        <v>28</v>
      </c>
      <c r="C32" s="740"/>
      <c r="D32" s="741" t="s">
        <v>18</v>
      </c>
      <c r="E32" s="741"/>
      <c r="F32" s="739" t="s">
        <v>109</v>
      </c>
      <c r="G32" s="740"/>
    </row>
    <row r="33" spans="1:9" ht="25.5" x14ac:dyDescent="0.2">
      <c r="A33" s="228"/>
      <c r="B33" s="201" t="s">
        <v>3</v>
      </c>
      <c r="C33" s="203" t="s">
        <v>131</v>
      </c>
      <c r="D33" s="202" t="s">
        <v>3</v>
      </c>
      <c r="E33" s="203" t="s">
        <v>132</v>
      </c>
      <c r="F33" s="201" t="s">
        <v>3</v>
      </c>
      <c r="G33" s="203" t="s">
        <v>131</v>
      </c>
    </row>
    <row r="34" spans="1:9" ht="22.5" x14ac:dyDescent="0.2">
      <c r="A34" s="229"/>
      <c r="B34" s="205" t="s">
        <v>4</v>
      </c>
      <c r="C34" s="207" t="s">
        <v>112</v>
      </c>
      <c r="D34" s="206" t="s">
        <v>4</v>
      </c>
      <c r="E34" s="207" t="s">
        <v>112</v>
      </c>
      <c r="F34" s="205" t="s">
        <v>4</v>
      </c>
      <c r="G34" s="207" t="s">
        <v>112</v>
      </c>
    </row>
    <row r="35" spans="1:9" ht="12.75" x14ac:dyDescent="0.2">
      <c r="A35" s="215" t="s">
        <v>64</v>
      </c>
      <c r="B35" s="269"/>
      <c r="C35" s="270"/>
      <c r="D35" s="285"/>
      <c r="E35" s="272"/>
      <c r="F35" s="269"/>
      <c r="G35" s="270"/>
    </row>
    <row r="36" spans="1:9" ht="12.75" x14ac:dyDescent="0.2">
      <c r="A36" s="220" t="s">
        <v>65</v>
      </c>
      <c r="B36" s="273"/>
      <c r="C36" s="274"/>
      <c r="D36" s="283"/>
      <c r="E36" s="276"/>
      <c r="F36" s="273"/>
      <c r="G36" s="274"/>
    </row>
    <row r="37" spans="1:9" ht="12.75" x14ac:dyDescent="0.2">
      <c r="A37" s="220"/>
      <c r="B37" s="273"/>
      <c r="C37" s="274"/>
      <c r="D37" s="283"/>
      <c r="E37" s="276"/>
      <c r="F37" s="273"/>
      <c r="G37" s="274"/>
    </row>
    <row r="38" spans="1:9" ht="12.75" x14ac:dyDescent="0.2">
      <c r="A38" s="221" t="s">
        <v>66</v>
      </c>
      <c r="B38" s="273" t="s">
        <v>138</v>
      </c>
      <c r="C38" s="274" t="s">
        <v>138</v>
      </c>
      <c r="D38" s="273" t="s">
        <v>138</v>
      </c>
      <c r="E38" s="274" t="s">
        <v>138</v>
      </c>
      <c r="F38" s="273">
        <f>SUM(B11,D11,F11,B38,D38)</f>
        <v>1</v>
      </c>
      <c r="G38" s="274">
        <f>SUM(C11,E11,G11,C38,E38)</f>
        <v>7631.4660000000003</v>
      </c>
    </row>
    <row r="39" spans="1:9" ht="12.75" x14ac:dyDescent="0.2">
      <c r="A39" s="222" t="s">
        <v>67</v>
      </c>
      <c r="B39" s="273"/>
      <c r="C39" s="274"/>
      <c r="D39" s="273"/>
      <c r="E39" s="274"/>
      <c r="F39" s="273"/>
      <c r="G39" s="274"/>
    </row>
    <row r="40" spans="1:9" ht="12.75" x14ac:dyDescent="0.2">
      <c r="A40" s="223"/>
      <c r="B40" s="273"/>
      <c r="C40" s="274"/>
      <c r="D40" s="273"/>
      <c r="E40" s="274"/>
      <c r="F40" s="273"/>
      <c r="G40" s="274"/>
    </row>
    <row r="41" spans="1:9" ht="12.75" customHeight="1" x14ac:dyDescent="0.2">
      <c r="A41" s="221" t="s">
        <v>127</v>
      </c>
      <c r="B41" s="273">
        <v>6</v>
      </c>
      <c r="C41" s="274">
        <v>43313.171999999999</v>
      </c>
      <c r="D41" s="273" t="s">
        <v>138</v>
      </c>
      <c r="E41" s="274" t="s">
        <v>138</v>
      </c>
      <c r="F41" s="273">
        <f>SUM(B14,D14,F14,B41,D41)</f>
        <v>101</v>
      </c>
      <c r="G41" s="274">
        <f>SUM(C14,E14,G14,C41,E41)</f>
        <v>216378.28599999999</v>
      </c>
    </row>
    <row r="42" spans="1:9" ht="12.75" customHeight="1" x14ac:dyDescent="0.2">
      <c r="A42" s="222" t="s">
        <v>128</v>
      </c>
      <c r="B42" s="273"/>
      <c r="C42" s="274"/>
      <c r="D42" s="273"/>
      <c r="E42" s="274"/>
      <c r="F42" s="273"/>
      <c r="G42" s="274"/>
    </row>
    <row r="43" spans="1:9" ht="12.75" x14ac:dyDescent="0.2">
      <c r="A43" s="224"/>
      <c r="B43" s="273"/>
      <c r="C43" s="274"/>
      <c r="D43" s="273"/>
      <c r="E43" s="274"/>
      <c r="F43" s="273"/>
      <c r="G43" s="274"/>
    </row>
    <row r="44" spans="1:9" ht="25.5" x14ac:dyDescent="0.2">
      <c r="A44" s="221" t="s">
        <v>182</v>
      </c>
      <c r="B44" s="273" t="s">
        <v>138</v>
      </c>
      <c r="C44" s="274" t="s">
        <v>138</v>
      </c>
      <c r="D44" s="273" t="s">
        <v>138</v>
      </c>
      <c r="E44" s="274" t="s">
        <v>138</v>
      </c>
      <c r="F44" s="273">
        <f>SUM(B17,D17,F17,B44,D44)</f>
        <v>12</v>
      </c>
      <c r="G44" s="274">
        <f>SUM(C17,E17,G17,C44,E44)</f>
        <v>77615.423999999999</v>
      </c>
    </row>
    <row r="45" spans="1:9" ht="25.5" x14ac:dyDescent="0.2">
      <c r="A45" s="222" t="s">
        <v>87</v>
      </c>
      <c r="B45" s="273"/>
      <c r="C45" s="274"/>
      <c r="D45" s="273"/>
      <c r="E45" s="274"/>
      <c r="F45" s="273"/>
      <c r="G45" s="274"/>
    </row>
    <row r="46" spans="1:9" ht="12.75" x14ac:dyDescent="0.2">
      <c r="A46" s="211"/>
      <c r="B46" s="273"/>
      <c r="C46" s="274"/>
      <c r="D46" s="273"/>
      <c r="E46" s="274"/>
      <c r="F46" s="273"/>
      <c r="G46" s="274"/>
    </row>
    <row r="47" spans="1:9" ht="12.75" x14ac:dyDescent="0.2">
      <c r="A47" s="221" t="s">
        <v>74</v>
      </c>
      <c r="B47" s="273">
        <v>21</v>
      </c>
      <c r="C47" s="274">
        <v>216888.30600000001</v>
      </c>
      <c r="D47" s="273" t="s">
        <v>138</v>
      </c>
      <c r="E47" s="274" t="s">
        <v>138</v>
      </c>
      <c r="F47" s="273">
        <f>SUM(B20,D20,F20,B47,D47)</f>
        <v>220</v>
      </c>
      <c r="G47" s="274">
        <f>SUM(C20,E20,G20,C47,E47)</f>
        <v>2645090.0809999998</v>
      </c>
      <c r="I47" s="294"/>
    </row>
    <row r="48" spans="1:9" ht="12.75" x14ac:dyDescent="0.2">
      <c r="A48" s="222" t="s">
        <v>69</v>
      </c>
      <c r="B48" s="273"/>
      <c r="C48" s="274"/>
      <c r="D48" s="273"/>
      <c r="E48" s="274"/>
      <c r="F48" s="273"/>
      <c r="G48" s="274"/>
    </row>
    <row r="49" spans="1:7" ht="12.75" x14ac:dyDescent="0.2">
      <c r="A49" s="223"/>
      <c r="B49" s="273"/>
      <c r="C49" s="274"/>
      <c r="D49" s="273"/>
      <c r="E49" s="274"/>
      <c r="F49" s="273"/>
      <c r="G49" s="274"/>
    </row>
    <row r="50" spans="1:7" ht="12.75" x14ac:dyDescent="0.2">
      <c r="A50" s="221" t="s">
        <v>60</v>
      </c>
      <c r="B50" s="273">
        <v>7</v>
      </c>
      <c r="C50" s="274">
        <v>88582.248000000007</v>
      </c>
      <c r="D50" s="273" t="s">
        <v>138</v>
      </c>
      <c r="E50" s="274" t="s">
        <v>138</v>
      </c>
      <c r="F50" s="273">
        <f>SUM(B23,D23,F23,B50,D50)</f>
        <v>100</v>
      </c>
      <c r="G50" s="274">
        <f>SUM(C23,E23,G23,C50,E50)</f>
        <v>1065894.1569999999</v>
      </c>
    </row>
    <row r="51" spans="1:7" ht="12.75" x14ac:dyDescent="0.2">
      <c r="A51" s="222" t="s">
        <v>62</v>
      </c>
      <c r="B51" s="273"/>
      <c r="C51" s="274"/>
      <c r="D51" s="273"/>
      <c r="E51" s="274"/>
      <c r="F51" s="273"/>
      <c r="G51" s="274"/>
    </row>
    <row r="52" spans="1:7" ht="12.75" x14ac:dyDescent="0.2">
      <c r="A52" s="222"/>
      <c r="B52" s="273"/>
      <c r="C52" s="274"/>
      <c r="D52" s="273"/>
      <c r="E52" s="274"/>
      <c r="F52" s="273"/>
      <c r="G52" s="274"/>
    </row>
    <row r="53" spans="1:7" ht="12.75" x14ac:dyDescent="0.2">
      <c r="A53" s="222" t="s">
        <v>70</v>
      </c>
      <c r="B53" s="273" t="s">
        <v>138</v>
      </c>
      <c r="C53" s="274" t="s">
        <v>138</v>
      </c>
      <c r="D53" s="273" t="s">
        <v>138</v>
      </c>
      <c r="E53" s="274" t="s">
        <v>138</v>
      </c>
      <c r="F53" s="273">
        <f>SUM(B26,D26,F26,B53)</f>
        <v>1</v>
      </c>
      <c r="G53" s="274">
        <f>SUM(C26,E26,G26,C53)</f>
        <v>63.683999999999997</v>
      </c>
    </row>
    <row r="54" spans="1:7" ht="12.75" x14ac:dyDescent="0.2">
      <c r="A54" s="222" t="s">
        <v>71</v>
      </c>
      <c r="B54" s="273"/>
      <c r="C54" s="274"/>
      <c r="D54" s="273"/>
      <c r="E54" s="274"/>
      <c r="F54" s="273"/>
      <c r="G54" s="274"/>
    </row>
    <row r="55" spans="1:7" ht="12.75" x14ac:dyDescent="0.2">
      <c r="A55" s="223"/>
      <c r="B55" s="273"/>
      <c r="C55" s="274"/>
      <c r="D55" s="273"/>
      <c r="E55" s="274"/>
      <c r="F55" s="273"/>
      <c r="G55" s="274"/>
    </row>
    <row r="56" spans="1:7" ht="12.75" x14ac:dyDescent="0.2">
      <c r="A56" s="213" t="s">
        <v>177</v>
      </c>
      <c r="B56" s="277">
        <f>SUM(B41:B53)</f>
        <v>34</v>
      </c>
      <c r="C56" s="278">
        <f>SUM(C41:C54)</f>
        <v>348783.72600000002</v>
      </c>
      <c r="D56" s="277" t="s">
        <v>138</v>
      </c>
      <c r="E56" s="278" t="s">
        <v>138</v>
      </c>
      <c r="F56" s="277">
        <f>SUM(F38:F53)</f>
        <v>435</v>
      </c>
      <c r="G56" s="278">
        <f>SUM(G38:G55)</f>
        <v>4012673.0979999998</v>
      </c>
    </row>
    <row r="57" spans="1:7" ht="12" x14ac:dyDescent="0.2">
      <c r="A57" s="178" t="s">
        <v>231</v>
      </c>
      <c r="B57" s="6"/>
      <c r="C57" s="6"/>
      <c r="D57" s="6"/>
      <c r="E57" s="6"/>
      <c r="F57" s="6"/>
      <c r="G57" s="6"/>
    </row>
    <row r="58" spans="1:7" ht="12" x14ac:dyDescent="0.2">
      <c r="A58" s="243" t="s">
        <v>243</v>
      </c>
      <c r="B58" s="37"/>
      <c r="C58" s="37"/>
      <c r="D58" s="37"/>
      <c r="E58" s="37"/>
      <c r="F58" s="37"/>
      <c r="G58" s="37"/>
    </row>
    <row r="59" spans="1:7" x14ac:dyDescent="0.2">
      <c r="B59" s="32"/>
      <c r="C59" s="32"/>
    </row>
  </sheetData>
  <mergeCells count="13">
    <mergeCell ref="B31:C31"/>
    <mergeCell ref="D31:E31"/>
    <mergeCell ref="F31:G31"/>
    <mergeCell ref="B32:C32"/>
    <mergeCell ref="D32:E32"/>
    <mergeCell ref="F32:G32"/>
    <mergeCell ref="A1:E2"/>
    <mergeCell ref="B4:C4"/>
    <mergeCell ref="D4:E4"/>
    <mergeCell ref="F4:G4"/>
    <mergeCell ref="B5:C5"/>
    <mergeCell ref="D5:E5"/>
    <mergeCell ref="F5:G5"/>
  </mergeCells>
  <pageMargins left="0.31496062992125984" right="0.15748031496062992" top="0.74803149606299213" bottom="0.27559055118110237" header="0.31496062992125984" footer="0.31496062992125984"/>
  <pageSetup paperSize="9" scale="79" fitToWidth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58"/>
  <sheetViews>
    <sheetView zoomScaleNormal="100" workbookViewId="0">
      <selection sqref="A1:I2"/>
    </sheetView>
  </sheetViews>
  <sheetFormatPr defaultColWidth="16" defaultRowHeight="11.25" x14ac:dyDescent="0.2"/>
  <cols>
    <col min="1" max="2" width="16" style="32"/>
    <col min="3" max="3" width="7.1640625" style="32" customWidth="1"/>
    <col min="4" max="9" width="13.83203125" style="32" customWidth="1"/>
    <col min="10" max="16384" width="16" style="32"/>
  </cols>
  <sheetData>
    <row r="1" spans="1:9" ht="12.75" customHeight="1" x14ac:dyDescent="0.2">
      <c r="A1" s="747" t="s">
        <v>395</v>
      </c>
      <c r="B1" s="747"/>
      <c r="C1" s="747"/>
      <c r="D1" s="747"/>
      <c r="E1" s="747"/>
      <c r="F1" s="747"/>
      <c r="G1" s="747"/>
      <c r="H1" s="747"/>
      <c r="I1" s="747"/>
    </row>
    <row r="2" spans="1:9" ht="24.75" customHeight="1" x14ac:dyDescent="0.2">
      <c r="A2" s="747"/>
      <c r="B2" s="747"/>
      <c r="C2" s="747"/>
      <c r="D2" s="747"/>
      <c r="E2" s="747"/>
      <c r="F2" s="747"/>
      <c r="G2" s="747"/>
      <c r="H2" s="747"/>
      <c r="I2" s="747"/>
    </row>
    <row r="3" spans="1:9" ht="32.25" customHeight="1" x14ac:dyDescent="0.2">
      <c r="A3" s="748" t="s">
        <v>396</v>
      </c>
      <c r="B3" s="749"/>
      <c r="C3" s="749"/>
      <c r="D3" s="749"/>
      <c r="E3" s="749"/>
      <c r="F3" s="749"/>
      <c r="G3" s="749"/>
      <c r="H3" s="749"/>
      <c r="I3" s="749"/>
    </row>
    <row r="4" spans="1:9" s="198" customFormat="1" ht="17.25" customHeight="1" x14ac:dyDescent="0.2">
      <c r="A4" s="226" t="s">
        <v>1</v>
      </c>
      <c r="B4" s="197"/>
      <c r="C4" s="249"/>
      <c r="D4" s="736" t="s">
        <v>21</v>
      </c>
      <c r="E4" s="738"/>
      <c r="F4" s="737"/>
      <c r="G4" s="736" t="s">
        <v>25</v>
      </c>
      <c r="H4" s="738"/>
      <c r="I4" s="737"/>
    </row>
    <row r="5" spans="1:9" s="198" customFormat="1" ht="18.75" customHeight="1" x14ac:dyDescent="0.2">
      <c r="A5" s="228" t="s">
        <v>2</v>
      </c>
      <c r="B5" s="199"/>
      <c r="C5" s="250"/>
      <c r="D5" s="739" t="s">
        <v>22</v>
      </c>
      <c r="E5" s="741"/>
      <c r="F5" s="740"/>
      <c r="G5" s="739" t="s">
        <v>26</v>
      </c>
      <c r="H5" s="741"/>
      <c r="I5" s="740"/>
    </row>
    <row r="6" spans="1:9" ht="27.75" customHeight="1" x14ac:dyDescent="0.2">
      <c r="A6" s="228"/>
      <c r="B6" s="200"/>
      <c r="C6" s="251"/>
      <c r="D6" s="201" t="s">
        <v>3</v>
      </c>
      <c r="E6" s="202" t="s">
        <v>110</v>
      </c>
      <c r="F6" s="203" t="s">
        <v>129</v>
      </c>
      <c r="G6" s="201" t="s">
        <v>3</v>
      </c>
      <c r="H6" s="202" t="s">
        <v>110</v>
      </c>
      <c r="I6" s="203" t="s">
        <v>129</v>
      </c>
    </row>
    <row r="7" spans="1:9" ht="22.5" x14ac:dyDescent="0.2">
      <c r="A7" s="229"/>
      <c r="B7" s="204"/>
      <c r="C7" s="252"/>
      <c r="D7" s="205" t="s">
        <v>4</v>
      </c>
      <c r="E7" s="206" t="s">
        <v>111</v>
      </c>
      <c r="F7" s="207" t="s">
        <v>112</v>
      </c>
      <c r="G7" s="205" t="s">
        <v>4</v>
      </c>
      <c r="H7" s="206" t="s">
        <v>111</v>
      </c>
      <c r="I7" s="207" t="s">
        <v>112</v>
      </c>
    </row>
    <row r="8" spans="1:9" ht="12.75" x14ac:dyDescent="0.2">
      <c r="A8" s="744" t="s">
        <v>36</v>
      </c>
      <c r="B8" s="745"/>
      <c r="C8" s="746"/>
      <c r="D8" s="263"/>
      <c r="E8" s="264"/>
      <c r="F8" s="265"/>
      <c r="G8" s="263"/>
      <c r="H8" s="264"/>
      <c r="I8" s="265"/>
    </row>
    <row r="9" spans="1:9" ht="12.75" x14ac:dyDescent="0.2">
      <c r="A9" s="211" t="s">
        <v>37</v>
      </c>
      <c r="B9" s="30"/>
      <c r="C9" s="126"/>
      <c r="D9" s="266"/>
      <c r="E9" s="267"/>
      <c r="F9" s="268"/>
      <c r="G9" s="266"/>
      <c r="H9" s="267"/>
      <c r="I9" s="268"/>
    </row>
    <row r="10" spans="1:9" ht="12.75" x14ac:dyDescent="0.2">
      <c r="A10" s="212" t="s">
        <v>121</v>
      </c>
      <c r="B10" s="30">
        <v>499</v>
      </c>
      <c r="C10" s="126"/>
      <c r="D10" s="273">
        <v>2</v>
      </c>
      <c r="E10" s="286">
        <v>0.67300000000000004</v>
      </c>
      <c r="F10" s="274">
        <v>246.31800000000001</v>
      </c>
      <c r="G10" s="273" t="s">
        <v>138</v>
      </c>
      <c r="H10" s="286" t="s">
        <v>138</v>
      </c>
      <c r="I10" s="274" t="s">
        <v>138</v>
      </c>
    </row>
    <row r="11" spans="1:9" ht="12.75" x14ac:dyDescent="0.2">
      <c r="A11" s="212" t="s">
        <v>122</v>
      </c>
      <c r="B11" s="30">
        <v>1499</v>
      </c>
      <c r="C11" s="126"/>
      <c r="D11" s="273">
        <v>1</v>
      </c>
      <c r="E11" s="286">
        <v>1.3</v>
      </c>
      <c r="F11" s="274">
        <v>475.8</v>
      </c>
      <c r="G11" s="273" t="s">
        <v>138</v>
      </c>
      <c r="H11" s="286" t="s">
        <v>138</v>
      </c>
      <c r="I11" s="274" t="s">
        <v>138</v>
      </c>
    </row>
    <row r="12" spans="1:9" ht="12.75" x14ac:dyDescent="0.2">
      <c r="A12" s="212" t="s">
        <v>123</v>
      </c>
      <c r="B12" s="30">
        <v>4999</v>
      </c>
      <c r="C12" s="126"/>
      <c r="D12" s="273">
        <v>25</v>
      </c>
      <c r="E12" s="286">
        <v>99.167000000000002</v>
      </c>
      <c r="F12" s="274">
        <v>36295.122000000003</v>
      </c>
      <c r="G12" s="273" t="s">
        <v>138</v>
      </c>
      <c r="H12" s="286" t="s">
        <v>138</v>
      </c>
      <c r="I12" s="274" t="s">
        <v>138</v>
      </c>
    </row>
    <row r="13" spans="1:9" ht="12.75" x14ac:dyDescent="0.2">
      <c r="A13" s="212" t="s">
        <v>124</v>
      </c>
      <c r="B13" s="30">
        <v>39999</v>
      </c>
      <c r="C13" s="126"/>
      <c r="D13" s="273">
        <v>98</v>
      </c>
      <c r="E13" s="286">
        <v>2131.89</v>
      </c>
      <c r="F13" s="274">
        <v>727930.19799999997</v>
      </c>
      <c r="G13" s="273" t="s">
        <v>138</v>
      </c>
      <c r="H13" s="286" t="s">
        <v>138</v>
      </c>
      <c r="I13" s="274" t="s">
        <v>138</v>
      </c>
    </row>
    <row r="14" spans="1:9" ht="12.75" x14ac:dyDescent="0.2">
      <c r="A14" s="212" t="s">
        <v>125</v>
      </c>
      <c r="B14" s="30"/>
      <c r="C14" s="126"/>
      <c r="D14" s="273">
        <v>21</v>
      </c>
      <c r="E14" s="286">
        <v>1806.925</v>
      </c>
      <c r="F14" s="274">
        <v>629230.08799999999</v>
      </c>
      <c r="G14" s="273" t="s">
        <v>138</v>
      </c>
      <c r="H14" s="286" t="s">
        <v>138</v>
      </c>
      <c r="I14" s="274" t="s">
        <v>138</v>
      </c>
    </row>
    <row r="15" spans="1:9" ht="12.75" x14ac:dyDescent="0.2">
      <c r="A15" s="213" t="s">
        <v>5</v>
      </c>
      <c r="B15" s="208"/>
      <c r="C15" s="214"/>
      <c r="D15" s="277">
        <f t="shared" ref="D15:F15" si="0">SUM(D10:D14)</f>
        <v>147</v>
      </c>
      <c r="E15" s="287">
        <f t="shared" si="0"/>
        <v>4039.9549999999999</v>
      </c>
      <c r="F15" s="278">
        <f t="shared" si="0"/>
        <v>1394177.5260000001</v>
      </c>
      <c r="G15" s="277" t="s">
        <v>138</v>
      </c>
      <c r="H15" s="287" t="s">
        <v>138</v>
      </c>
      <c r="I15" s="278" t="s">
        <v>138</v>
      </c>
    </row>
    <row r="16" spans="1:9" ht="12.75" x14ac:dyDescent="0.2">
      <c r="A16" s="209"/>
      <c r="B16" s="209"/>
      <c r="C16" s="209"/>
      <c r="D16" s="210"/>
      <c r="E16" s="210"/>
      <c r="F16" s="210"/>
      <c r="G16" s="210"/>
      <c r="H16" s="210"/>
      <c r="I16" s="210"/>
    </row>
    <row r="17" spans="1:9" ht="17.25" customHeight="1" x14ac:dyDescent="0.2">
      <c r="A17" s="226" t="s">
        <v>1</v>
      </c>
      <c r="B17" s="197"/>
      <c r="C17" s="249"/>
      <c r="D17" s="736" t="s">
        <v>23</v>
      </c>
      <c r="E17" s="738"/>
      <c r="F17" s="737"/>
      <c r="G17" s="736" t="s">
        <v>40</v>
      </c>
      <c r="H17" s="738"/>
      <c r="I17" s="737"/>
    </row>
    <row r="18" spans="1:9" ht="16.5" customHeight="1" x14ac:dyDescent="0.2">
      <c r="A18" s="228" t="s">
        <v>2</v>
      </c>
      <c r="B18" s="199"/>
      <c r="C18" s="250"/>
      <c r="D18" s="739" t="s">
        <v>24</v>
      </c>
      <c r="E18" s="741"/>
      <c r="F18" s="740"/>
      <c r="G18" s="739" t="s">
        <v>41</v>
      </c>
      <c r="H18" s="741"/>
      <c r="I18" s="740"/>
    </row>
    <row r="19" spans="1:9" ht="25.5" x14ac:dyDescent="0.2">
      <c r="A19" s="228"/>
      <c r="B19" s="200"/>
      <c r="C19" s="251"/>
      <c r="D19" s="201" t="s">
        <v>3</v>
      </c>
      <c r="E19" s="202" t="s">
        <v>110</v>
      </c>
      <c r="F19" s="203" t="s">
        <v>129</v>
      </c>
      <c r="G19" s="201" t="s">
        <v>3</v>
      </c>
      <c r="H19" s="202" t="s">
        <v>110</v>
      </c>
      <c r="I19" s="203" t="s">
        <v>129</v>
      </c>
    </row>
    <row r="20" spans="1:9" ht="22.5" x14ac:dyDescent="0.2">
      <c r="A20" s="229"/>
      <c r="B20" s="204"/>
      <c r="C20" s="252"/>
      <c r="D20" s="205" t="s">
        <v>4</v>
      </c>
      <c r="E20" s="206" t="s">
        <v>111</v>
      </c>
      <c r="F20" s="207" t="s">
        <v>112</v>
      </c>
      <c r="G20" s="205" t="s">
        <v>4</v>
      </c>
      <c r="H20" s="206" t="s">
        <v>111</v>
      </c>
      <c r="I20" s="207" t="s">
        <v>112</v>
      </c>
    </row>
    <row r="21" spans="1:9" ht="12.75" x14ac:dyDescent="0.2">
      <c r="A21" s="744" t="s">
        <v>36</v>
      </c>
      <c r="B21" s="745"/>
      <c r="C21" s="746"/>
      <c r="D21" s="263"/>
      <c r="E21" s="264"/>
      <c r="F21" s="265"/>
      <c r="G21" s="263"/>
      <c r="H21" s="264"/>
      <c r="I21" s="265"/>
    </row>
    <row r="22" spans="1:9" ht="12.75" x14ac:dyDescent="0.2">
      <c r="A22" s="211" t="s">
        <v>37</v>
      </c>
      <c r="B22" s="30"/>
      <c r="C22" s="126"/>
      <c r="D22" s="266"/>
      <c r="E22" s="267"/>
      <c r="F22" s="268"/>
      <c r="G22" s="266"/>
      <c r="H22" s="267"/>
      <c r="I22" s="268"/>
    </row>
    <row r="23" spans="1:9" ht="12.75" x14ac:dyDescent="0.2">
      <c r="A23" s="212" t="s">
        <v>121</v>
      </c>
      <c r="B23" s="30">
        <v>499</v>
      </c>
      <c r="C23" s="126"/>
      <c r="D23" s="273">
        <v>1</v>
      </c>
      <c r="E23" s="286">
        <v>0.39900000000000002</v>
      </c>
      <c r="F23" s="274">
        <v>146.03399999999999</v>
      </c>
      <c r="G23" s="273">
        <f>SUM(D10,G10,D23)</f>
        <v>3</v>
      </c>
      <c r="H23" s="286">
        <f>SUM(E10,H10,E23)</f>
        <v>1.0720000000000001</v>
      </c>
      <c r="I23" s="274">
        <f>SUM(F10,I10,F23)</f>
        <v>392.35199999999998</v>
      </c>
    </row>
    <row r="24" spans="1:9" ht="12.75" x14ac:dyDescent="0.2">
      <c r="A24" s="212" t="s">
        <v>122</v>
      </c>
      <c r="B24" s="30">
        <v>1499</v>
      </c>
      <c r="C24" s="126"/>
      <c r="D24" s="273">
        <v>7</v>
      </c>
      <c r="E24" s="286">
        <v>6.2830000000000004</v>
      </c>
      <c r="F24" s="274">
        <v>2204.21</v>
      </c>
      <c r="G24" s="273">
        <f t="shared" ref="G24:G27" si="1">SUM(D11,G11,D24)</f>
        <v>8</v>
      </c>
      <c r="H24" s="286">
        <f t="shared" ref="H24:H27" si="2">SUM(E11,H11,E24)</f>
        <v>7.5830000000000002</v>
      </c>
      <c r="I24" s="274">
        <f t="shared" ref="I24:I27" si="3">SUM(F11,I11,F24)</f>
        <v>2680.01</v>
      </c>
    </row>
    <row r="25" spans="1:9" ht="12.75" x14ac:dyDescent="0.2">
      <c r="A25" s="212" t="s">
        <v>123</v>
      </c>
      <c r="B25" s="30">
        <v>4999</v>
      </c>
      <c r="C25" s="126"/>
      <c r="D25" s="273">
        <v>59</v>
      </c>
      <c r="E25" s="286">
        <v>174.86600000000001</v>
      </c>
      <c r="F25" s="274">
        <v>64000.955999999998</v>
      </c>
      <c r="G25" s="273">
        <f t="shared" si="1"/>
        <v>84</v>
      </c>
      <c r="H25" s="286">
        <f t="shared" si="2"/>
        <v>274.03300000000002</v>
      </c>
      <c r="I25" s="274">
        <f t="shared" si="3"/>
        <v>100296.07800000001</v>
      </c>
    </row>
    <row r="26" spans="1:9" ht="12.75" x14ac:dyDescent="0.2">
      <c r="A26" s="212" t="s">
        <v>124</v>
      </c>
      <c r="B26" s="30">
        <v>39999</v>
      </c>
      <c r="C26" s="126"/>
      <c r="D26" s="273">
        <v>51</v>
      </c>
      <c r="E26" s="286">
        <v>699.44299999999998</v>
      </c>
      <c r="F26" s="274">
        <v>247901.58600000001</v>
      </c>
      <c r="G26" s="273">
        <f t="shared" si="1"/>
        <v>149</v>
      </c>
      <c r="H26" s="286">
        <f t="shared" si="2"/>
        <v>2831.3329999999996</v>
      </c>
      <c r="I26" s="274">
        <f t="shared" si="3"/>
        <v>975831.78399999999</v>
      </c>
    </row>
    <row r="27" spans="1:9" ht="12.75" x14ac:dyDescent="0.2">
      <c r="A27" s="212" t="s">
        <v>125</v>
      </c>
      <c r="B27" s="30"/>
      <c r="C27" s="126"/>
      <c r="D27" s="273">
        <v>43</v>
      </c>
      <c r="E27" s="286">
        <v>2766.2489999999998</v>
      </c>
      <c r="F27" s="274">
        <v>978147.15099999995</v>
      </c>
      <c r="G27" s="273">
        <f t="shared" si="1"/>
        <v>64</v>
      </c>
      <c r="H27" s="286">
        <f t="shared" si="2"/>
        <v>4573.174</v>
      </c>
      <c r="I27" s="274">
        <f t="shared" si="3"/>
        <v>1607377.2390000001</v>
      </c>
    </row>
    <row r="28" spans="1:9" ht="12.75" x14ac:dyDescent="0.2">
      <c r="A28" s="213" t="s">
        <v>5</v>
      </c>
      <c r="B28" s="208"/>
      <c r="C28" s="214"/>
      <c r="D28" s="277">
        <f t="shared" ref="D28:F28" si="4">SUM(D23:D27)</f>
        <v>161</v>
      </c>
      <c r="E28" s="287">
        <f t="shared" si="4"/>
        <v>3647.24</v>
      </c>
      <c r="F28" s="278">
        <f t="shared" si="4"/>
        <v>1292399.9369999999</v>
      </c>
      <c r="G28" s="277">
        <f t="shared" ref="G28:I28" si="5">SUM(G23:G27)</f>
        <v>308</v>
      </c>
      <c r="H28" s="287">
        <f t="shared" si="5"/>
        <v>7687.1949999999997</v>
      </c>
      <c r="I28" s="278">
        <f t="shared" si="5"/>
        <v>2686577.463</v>
      </c>
    </row>
    <row r="29" spans="1:9" ht="12.75" x14ac:dyDescent="0.2">
      <c r="A29" s="209"/>
      <c r="B29" s="209"/>
      <c r="C29" s="209"/>
      <c r="D29" s="210"/>
      <c r="E29" s="210"/>
      <c r="F29" s="210"/>
      <c r="G29" s="210"/>
      <c r="H29" s="210"/>
      <c r="I29" s="210"/>
    </row>
    <row r="30" spans="1:9" ht="12.75" x14ac:dyDescent="0.2">
      <c r="A30" s="209"/>
      <c r="B30" s="209"/>
      <c r="C30" s="209"/>
      <c r="D30" s="210"/>
      <c r="E30" s="210"/>
      <c r="F30" s="210"/>
      <c r="G30" s="210"/>
      <c r="H30" s="210"/>
      <c r="I30" s="210"/>
    </row>
    <row r="31" spans="1:9" ht="17.25" customHeight="1" x14ac:dyDescent="0.2">
      <c r="A31" s="226" t="s">
        <v>1</v>
      </c>
      <c r="B31" s="197"/>
      <c r="C31" s="249"/>
      <c r="D31" s="736" t="s">
        <v>27</v>
      </c>
      <c r="E31" s="738"/>
      <c r="F31" s="737"/>
      <c r="G31" s="736" t="s">
        <v>11</v>
      </c>
      <c r="H31" s="738"/>
      <c r="I31" s="737"/>
    </row>
    <row r="32" spans="1:9" ht="12.75" x14ac:dyDescent="0.2">
      <c r="A32" s="228" t="s">
        <v>2</v>
      </c>
      <c r="B32" s="199"/>
      <c r="C32" s="250"/>
      <c r="D32" s="739" t="s">
        <v>28</v>
      </c>
      <c r="E32" s="741"/>
      <c r="F32" s="740"/>
      <c r="G32" s="739" t="s">
        <v>18</v>
      </c>
      <c r="H32" s="741"/>
      <c r="I32" s="740"/>
    </row>
    <row r="33" spans="1:9" ht="25.5" x14ac:dyDescent="0.2">
      <c r="A33" s="228"/>
      <c r="B33" s="200"/>
      <c r="C33" s="251"/>
      <c r="D33" s="201" t="s">
        <v>3</v>
      </c>
      <c r="E33" s="202" t="s">
        <v>110</v>
      </c>
      <c r="F33" s="203" t="s">
        <v>130</v>
      </c>
      <c r="G33" s="201" t="s">
        <v>3</v>
      </c>
      <c r="H33" s="202" t="s">
        <v>110</v>
      </c>
      <c r="I33" s="203" t="s">
        <v>130</v>
      </c>
    </row>
    <row r="34" spans="1:9" ht="22.5" x14ac:dyDescent="0.2">
      <c r="A34" s="229"/>
      <c r="B34" s="204"/>
      <c r="C34" s="252"/>
      <c r="D34" s="205" t="s">
        <v>4</v>
      </c>
      <c r="E34" s="206" t="s">
        <v>111</v>
      </c>
      <c r="F34" s="207" t="s">
        <v>112</v>
      </c>
      <c r="G34" s="205" t="s">
        <v>4</v>
      </c>
      <c r="H34" s="206" t="s">
        <v>111</v>
      </c>
      <c r="I34" s="207" t="s">
        <v>112</v>
      </c>
    </row>
    <row r="35" spans="1:9" ht="12.75" x14ac:dyDescent="0.2">
      <c r="A35" s="744" t="s">
        <v>36</v>
      </c>
      <c r="B35" s="745"/>
      <c r="C35" s="746"/>
      <c r="D35" s="263"/>
      <c r="E35" s="264"/>
      <c r="F35" s="265"/>
      <c r="G35" s="263"/>
      <c r="H35" s="264"/>
      <c r="I35" s="265"/>
    </row>
    <row r="36" spans="1:9" ht="12.75" x14ac:dyDescent="0.2">
      <c r="A36" s="211" t="s">
        <v>37</v>
      </c>
      <c r="B36" s="30"/>
      <c r="C36" s="126"/>
      <c r="D36" s="266"/>
      <c r="E36" s="267"/>
      <c r="F36" s="268"/>
      <c r="G36" s="266"/>
      <c r="H36" s="267"/>
      <c r="I36" s="268"/>
    </row>
    <row r="37" spans="1:9" ht="12.75" x14ac:dyDescent="0.2">
      <c r="A37" s="212" t="s">
        <v>121</v>
      </c>
      <c r="B37" s="30">
        <v>499</v>
      </c>
      <c r="C37" s="126"/>
      <c r="D37" s="273" t="s">
        <v>138</v>
      </c>
      <c r="E37" s="286" t="s">
        <v>138</v>
      </c>
      <c r="F37" s="274" t="s">
        <v>138</v>
      </c>
      <c r="G37" s="273" t="s">
        <v>138</v>
      </c>
      <c r="H37" s="286" t="s">
        <v>138</v>
      </c>
      <c r="I37" s="274" t="s">
        <v>138</v>
      </c>
    </row>
    <row r="38" spans="1:9" ht="12.75" x14ac:dyDescent="0.2">
      <c r="A38" s="212" t="s">
        <v>122</v>
      </c>
      <c r="B38" s="30">
        <v>1499</v>
      </c>
      <c r="C38" s="126"/>
      <c r="D38" s="273" t="s">
        <v>138</v>
      </c>
      <c r="E38" s="286" t="s">
        <v>138</v>
      </c>
      <c r="F38" s="274" t="s">
        <v>138</v>
      </c>
      <c r="G38" s="273" t="s">
        <v>138</v>
      </c>
      <c r="H38" s="286" t="s">
        <v>138</v>
      </c>
      <c r="I38" s="274" t="s">
        <v>138</v>
      </c>
    </row>
    <row r="39" spans="1:9" ht="12.75" x14ac:dyDescent="0.2">
      <c r="A39" s="212" t="s">
        <v>123</v>
      </c>
      <c r="B39" s="30">
        <v>4999</v>
      </c>
      <c r="C39" s="126"/>
      <c r="D39" s="273">
        <v>2</v>
      </c>
      <c r="E39" s="286">
        <v>8.8070000000000004</v>
      </c>
      <c r="F39" s="274">
        <v>3223.3620000000001</v>
      </c>
      <c r="G39" s="273" t="s">
        <v>138</v>
      </c>
      <c r="H39" s="286" t="s">
        <v>138</v>
      </c>
      <c r="I39" s="274" t="s">
        <v>138</v>
      </c>
    </row>
    <row r="40" spans="1:9" ht="12.75" x14ac:dyDescent="0.2">
      <c r="A40" s="212" t="s">
        <v>124</v>
      </c>
      <c r="B40" s="30">
        <v>39999</v>
      </c>
      <c r="C40" s="126"/>
      <c r="D40" s="273">
        <v>24</v>
      </c>
      <c r="E40" s="286">
        <v>638.08699999999999</v>
      </c>
      <c r="F40" s="274">
        <v>233539.842</v>
      </c>
      <c r="G40" s="273" t="s">
        <v>138</v>
      </c>
      <c r="H40" s="286" t="s">
        <v>138</v>
      </c>
      <c r="I40" s="274" t="s">
        <v>138</v>
      </c>
    </row>
    <row r="41" spans="1:9" ht="12.75" x14ac:dyDescent="0.2">
      <c r="A41" s="212" t="s">
        <v>125</v>
      </c>
      <c r="B41" s="30"/>
      <c r="C41" s="126"/>
      <c r="D41" s="273">
        <v>1</v>
      </c>
      <c r="E41" s="286">
        <v>64.039000000000001</v>
      </c>
      <c r="F41" s="274">
        <v>23438.274000000001</v>
      </c>
      <c r="G41" s="273" t="s">
        <v>138</v>
      </c>
      <c r="H41" s="286" t="s">
        <v>138</v>
      </c>
      <c r="I41" s="274" t="s">
        <v>138</v>
      </c>
    </row>
    <row r="42" spans="1:9" ht="12.75" x14ac:dyDescent="0.2">
      <c r="A42" s="213" t="s">
        <v>5</v>
      </c>
      <c r="B42" s="208"/>
      <c r="C42" s="214"/>
      <c r="D42" s="277">
        <f t="shared" ref="D42:F42" si="6">SUM(D37:D41)</f>
        <v>27</v>
      </c>
      <c r="E42" s="287">
        <f t="shared" si="6"/>
        <v>710.93299999999999</v>
      </c>
      <c r="F42" s="278">
        <f t="shared" si="6"/>
        <v>260201.478</v>
      </c>
      <c r="G42" s="277" t="s">
        <v>138</v>
      </c>
      <c r="H42" s="287" t="s">
        <v>138</v>
      </c>
      <c r="I42" s="278" t="s">
        <v>138</v>
      </c>
    </row>
    <row r="43" spans="1:9" x14ac:dyDescent="0.2">
      <c r="A43" s="209"/>
      <c r="B43" s="209"/>
      <c r="C43" s="209"/>
      <c r="D43" s="209"/>
      <c r="E43" s="209"/>
      <c r="F43" s="209"/>
      <c r="G43" s="209"/>
      <c r="H43" s="209"/>
      <c r="I43" s="209"/>
    </row>
    <row r="45" spans="1:9" ht="16.5" customHeight="1" x14ac:dyDescent="0.2">
      <c r="A45" s="226" t="s">
        <v>1</v>
      </c>
      <c r="B45" s="197"/>
      <c r="C45" s="249"/>
      <c r="D45" s="736" t="s">
        <v>5</v>
      </c>
      <c r="E45" s="738"/>
      <c r="F45" s="737"/>
    </row>
    <row r="46" spans="1:9" ht="15.75" customHeight="1" x14ac:dyDescent="0.2">
      <c r="A46" s="228" t="s">
        <v>2</v>
      </c>
      <c r="B46" s="199"/>
      <c r="C46" s="250"/>
      <c r="D46" s="739" t="s">
        <v>42</v>
      </c>
      <c r="E46" s="741"/>
      <c r="F46" s="740"/>
    </row>
    <row r="47" spans="1:9" ht="27.75" customHeight="1" x14ac:dyDescent="0.2">
      <c r="A47" s="228"/>
      <c r="B47" s="200"/>
      <c r="C47" s="251"/>
      <c r="D47" s="201" t="s">
        <v>3</v>
      </c>
      <c r="E47" s="202" t="s">
        <v>110</v>
      </c>
      <c r="F47" s="203" t="s">
        <v>129</v>
      </c>
    </row>
    <row r="48" spans="1:9" ht="22.5" x14ac:dyDescent="0.2">
      <c r="A48" s="229"/>
      <c r="B48" s="204"/>
      <c r="C48" s="252"/>
      <c r="D48" s="205" t="s">
        <v>4</v>
      </c>
      <c r="E48" s="206" t="s">
        <v>111</v>
      </c>
      <c r="F48" s="207" t="s">
        <v>63</v>
      </c>
    </row>
    <row r="49" spans="1:6" ht="12.75" x14ac:dyDescent="0.2">
      <c r="A49" s="744" t="s">
        <v>36</v>
      </c>
      <c r="B49" s="745"/>
      <c r="C49" s="746"/>
      <c r="D49" s="263"/>
      <c r="E49" s="264"/>
      <c r="F49" s="265"/>
    </row>
    <row r="50" spans="1:6" ht="12.75" x14ac:dyDescent="0.2">
      <c r="A50" s="211" t="s">
        <v>37</v>
      </c>
      <c r="B50" s="30"/>
      <c r="C50" s="126"/>
      <c r="D50" s="266"/>
      <c r="E50" s="267"/>
      <c r="F50" s="268"/>
    </row>
    <row r="51" spans="1:6" ht="12.75" x14ac:dyDescent="0.2">
      <c r="A51" s="212" t="s">
        <v>121</v>
      </c>
      <c r="B51" s="30">
        <v>499</v>
      </c>
      <c r="C51" s="126"/>
      <c r="D51" s="273">
        <f>SUM(G37,D37,G23)</f>
        <v>3</v>
      </c>
      <c r="E51" s="286">
        <f>SUM(H23,E37,H37)</f>
        <v>1.0720000000000001</v>
      </c>
      <c r="F51" s="274">
        <f>SUM(I23,F37,I37)</f>
        <v>392.35199999999998</v>
      </c>
    </row>
    <row r="52" spans="1:6" ht="12.75" x14ac:dyDescent="0.2">
      <c r="A52" s="212" t="s">
        <v>122</v>
      </c>
      <c r="B52" s="30">
        <v>1499</v>
      </c>
      <c r="C52" s="126"/>
      <c r="D52" s="273">
        <f t="shared" ref="D52:D55" si="7">SUM(G38,D38,G24)</f>
        <v>8</v>
      </c>
      <c r="E52" s="286">
        <f t="shared" ref="E52:F52" si="8">SUM(H24,E38,H38)</f>
        <v>7.5830000000000002</v>
      </c>
      <c r="F52" s="274">
        <f t="shared" si="8"/>
        <v>2680.01</v>
      </c>
    </row>
    <row r="53" spans="1:6" ht="12.75" x14ac:dyDescent="0.2">
      <c r="A53" s="212" t="s">
        <v>123</v>
      </c>
      <c r="B53" s="30">
        <v>4999</v>
      </c>
      <c r="C53" s="126"/>
      <c r="D53" s="273">
        <f t="shared" si="7"/>
        <v>86</v>
      </c>
      <c r="E53" s="286">
        <f t="shared" ref="E53:F53" si="9">SUM(H25,E39,H39)</f>
        <v>282.84000000000003</v>
      </c>
      <c r="F53" s="274">
        <f t="shared" si="9"/>
        <v>103519.44</v>
      </c>
    </row>
    <row r="54" spans="1:6" ht="12.75" x14ac:dyDescent="0.2">
      <c r="A54" s="212" t="s">
        <v>124</v>
      </c>
      <c r="B54" s="30">
        <v>39999</v>
      </c>
      <c r="C54" s="126"/>
      <c r="D54" s="273">
        <f t="shared" si="7"/>
        <v>173</v>
      </c>
      <c r="E54" s="286">
        <f t="shared" ref="E54:F54" si="10">SUM(H26,E40,H40)</f>
        <v>3469.4199999999996</v>
      </c>
      <c r="F54" s="274">
        <f t="shared" si="10"/>
        <v>1209371.6259999999</v>
      </c>
    </row>
    <row r="55" spans="1:6" ht="12.75" x14ac:dyDescent="0.2">
      <c r="A55" s="212" t="s">
        <v>125</v>
      </c>
      <c r="B55" s="30"/>
      <c r="C55" s="126"/>
      <c r="D55" s="273">
        <f t="shared" si="7"/>
        <v>65</v>
      </c>
      <c r="E55" s="286">
        <f t="shared" ref="E55:F55" si="11">SUM(H27,E41,H41)</f>
        <v>4637.2129999999997</v>
      </c>
      <c r="F55" s="274">
        <f t="shared" si="11"/>
        <v>1630815.513</v>
      </c>
    </row>
    <row r="56" spans="1:6" ht="12.75" x14ac:dyDescent="0.2">
      <c r="A56" s="213" t="s">
        <v>5</v>
      </c>
      <c r="B56" s="208"/>
      <c r="C56" s="214"/>
      <c r="D56" s="277">
        <f>SUM(D51:D55)</f>
        <v>335</v>
      </c>
      <c r="E56" s="287">
        <f>SUM(E51:E55)</f>
        <v>8398.1279999999988</v>
      </c>
      <c r="F56" s="278">
        <f>SUM(F51:F55)</f>
        <v>2946778.9409999996</v>
      </c>
    </row>
    <row r="57" spans="1:6" ht="12" x14ac:dyDescent="0.2">
      <c r="A57" s="178" t="s">
        <v>231</v>
      </c>
    </row>
    <row r="58" spans="1:6" ht="12" x14ac:dyDescent="0.2">
      <c r="A58" s="243" t="s">
        <v>243</v>
      </c>
    </row>
  </sheetData>
  <mergeCells count="20">
    <mergeCell ref="A49:C49"/>
    <mergeCell ref="D17:F17"/>
    <mergeCell ref="G17:I17"/>
    <mergeCell ref="D18:F18"/>
    <mergeCell ref="G18:I18"/>
    <mergeCell ref="A21:C21"/>
    <mergeCell ref="D31:F31"/>
    <mergeCell ref="G31:I31"/>
    <mergeCell ref="D32:F32"/>
    <mergeCell ref="G32:I32"/>
    <mergeCell ref="A35:C35"/>
    <mergeCell ref="D45:F45"/>
    <mergeCell ref="D46:F46"/>
    <mergeCell ref="A8:C8"/>
    <mergeCell ref="A1:I2"/>
    <mergeCell ref="D4:F4"/>
    <mergeCell ref="G4:I4"/>
    <mergeCell ref="D5:F5"/>
    <mergeCell ref="G5:I5"/>
    <mergeCell ref="A3:I3"/>
  </mergeCells>
  <pageMargins left="0.7" right="0.7" top="0.75" bottom="0.75" header="0.3" footer="0.3"/>
  <pageSetup paperSize="9" scale="79" fitToWidth="0" orientation="portrait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L60"/>
  <sheetViews>
    <sheetView zoomScaleNormal="100" workbookViewId="0">
      <selection sqref="A1:F2"/>
    </sheetView>
  </sheetViews>
  <sheetFormatPr defaultColWidth="27.6640625" defaultRowHeight="12.75" x14ac:dyDescent="0.2"/>
  <cols>
    <col min="1" max="1" width="8.83203125" style="9" customWidth="1"/>
    <col min="2" max="2" width="39.6640625" style="9" customWidth="1"/>
    <col min="3" max="3" width="43.33203125" style="9" customWidth="1"/>
    <col min="4" max="4" width="16" style="9" customWidth="1"/>
    <col min="5" max="5" width="14.5" style="9" customWidth="1"/>
    <col min="6" max="6" width="14.1640625" style="9" customWidth="1"/>
    <col min="7" max="7" width="11.83203125" style="9" customWidth="1"/>
    <col min="8" max="8" width="18.6640625" style="9" customWidth="1"/>
    <col min="9" max="9" width="15.5" style="9" customWidth="1"/>
    <col min="10" max="10" width="18.6640625" style="9" customWidth="1"/>
    <col min="11" max="11" width="15" style="9" customWidth="1"/>
    <col min="12" max="16384" width="27.6640625" style="9"/>
  </cols>
  <sheetData>
    <row r="1" spans="1:11" ht="20.25" customHeight="1" x14ac:dyDescent="0.2">
      <c r="A1" s="750" t="s">
        <v>413</v>
      </c>
      <c r="B1" s="751"/>
      <c r="C1" s="751"/>
      <c r="D1" s="751"/>
      <c r="E1" s="751"/>
      <c r="F1" s="751"/>
      <c r="G1" s="8"/>
    </row>
    <row r="2" spans="1:11" ht="21" customHeight="1" x14ac:dyDescent="0.2">
      <c r="A2" s="751"/>
      <c r="B2" s="751"/>
      <c r="C2" s="751"/>
      <c r="D2" s="751"/>
      <c r="E2" s="751"/>
      <c r="F2" s="751"/>
      <c r="G2" s="8"/>
    </row>
    <row r="3" spans="1:11" ht="17.25" customHeight="1" x14ac:dyDescent="0.25">
      <c r="A3" s="371" t="s">
        <v>414</v>
      </c>
      <c r="B3" s="352"/>
      <c r="C3" s="352"/>
      <c r="D3" s="352"/>
      <c r="E3" s="353"/>
      <c r="F3" s="353"/>
      <c r="G3" s="8"/>
    </row>
    <row r="4" spans="1:11" ht="47.45" customHeight="1" x14ac:dyDescent="0.2">
      <c r="A4" s="612"/>
      <c r="B4" s="613"/>
      <c r="C4" s="614"/>
      <c r="D4" s="376" t="s">
        <v>203</v>
      </c>
      <c r="E4" s="358" t="s">
        <v>204</v>
      </c>
      <c r="F4" s="358" t="s">
        <v>205</v>
      </c>
      <c r="G4" s="341" t="s">
        <v>206</v>
      </c>
      <c r="H4" s="341" t="s">
        <v>207</v>
      </c>
      <c r="I4" s="341" t="s">
        <v>208</v>
      </c>
      <c r="J4" s="342" t="s">
        <v>216</v>
      </c>
      <c r="K4" s="342" t="s">
        <v>209</v>
      </c>
    </row>
    <row r="5" spans="1:11" ht="12.75" customHeight="1" x14ac:dyDescent="0.2">
      <c r="A5" s="677">
        <v>2016</v>
      </c>
      <c r="B5" s="546" t="s">
        <v>415</v>
      </c>
      <c r="C5" s="374" t="s">
        <v>244</v>
      </c>
      <c r="D5" s="462">
        <v>893</v>
      </c>
      <c r="E5" s="462">
        <v>5256</v>
      </c>
      <c r="F5" s="462">
        <v>20180</v>
      </c>
      <c r="G5" s="462">
        <v>1672</v>
      </c>
      <c r="H5" s="462">
        <v>3572</v>
      </c>
      <c r="I5" s="462">
        <v>16695</v>
      </c>
      <c r="J5" s="463">
        <v>161740</v>
      </c>
      <c r="K5" s="464">
        <f>SUM(D5:J5)</f>
        <v>210008</v>
      </c>
    </row>
    <row r="6" spans="1:11" ht="12.75" customHeight="1" x14ac:dyDescent="0.2">
      <c r="A6" s="676"/>
      <c r="B6" s="548"/>
      <c r="C6" s="375" t="s">
        <v>245</v>
      </c>
      <c r="D6" s="549" t="s">
        <v>138</v>
      </c>
      <c r="E6" s="465">
        <v>300</v>
      </c>
      <c r="F6" s="465">
        <v>812</v>
      </c>
      <c r="G6" s="465">
        <v>228</v>
      </c>
      <c r="H6" s="465">
        <v>144</v>
      </c>
      <c r="I6" s="465">
        <v>2791</v>
      </c>
      <c r="J6" s="466">
        <v>24601</v>
      </c>
      <c r="K6" s="467">
        <f t="shared" ref="K6:K7" si="0">SUM(D6:J6)</f>
        <v>28876</v>
      </c>
    </row>
    <row r="7" spans="1:11" ht="12.75" customHeight="1" x14ac:dyDescent="0.2">
      <c r="A7" s="676"/>
      <c r="B7" s="550"/>
      <c r="C7" s="551" t="s">
        <v>416</v>
      </c>
      <c r="D7" s="468">
        <f>SUM(D5:D6)</f>
        <v>893</v>
      </c>
      <c r="E7" s="468">
        <f t="shared" ref="E7:J7" si="1">SUM(E5:E6)</f>
        <v>5556</v>
      </c>
      <c r="F7" s="468">
        <f t="shared" si="1"/>
        <v>20992</v>
      </c>
      <c r="G7" s="468">
        <f t="shared" si="1"/>
        <v>1900</v>
      </c>
      <c r="H7" s="468">
        <f t="shared" si="1"/>
        <v>3716</v>
      </c>
      <c r="I7" s="468">
        <f t="shared" si="1"/>
        <v>19486</v>
      </c>
      <c r="J7" s="468">
        <f t="shared" si="1"/>
        <v>186341</v>
      </c>
      <c r="K7" s="467">
        <f t="shared" si="0"/>
        <v>238884</v>
      </c>
    </row>
    <row r="8" spans="1:11" ht="12.75" customHeight="1" x14ac:dyDescent="0.2">
      <c r="A8" s="676"/>
      <c r="B8" s="548" t="s">
        <v>417</v>
      </c>
      <c r="C8" s="347" t="s">
        <v>218</v>
      </c>
      <c r="D8" s="465">
        <v>61575</v>
      </c>
      <c r="E8" s="465">
        <v>60183</v>
      </c>
      <c r="F8" s="465">
        <v>147266</v>
      </c>
      <c r="G8" s="465">
        <v>68694</v>
      </c>
      <c r="H8" s="465">
        <v>65125</v>
      </c>
      <c r="I8" s="465">
        <v>16816</v>
      </c>
      <c r="J8" s="466">
        <v>155987</v>
      </c>
      <c r="K8" s="467">
        <f>SUM(D8:J8)</f>
        <v>575646</v>
      </c>
    </row>
    <row r="9" spans="1:11" ht="12.75" customHeight="1" x14ac:dyDescent="0.2">
      <c r="A9" s="676"/>
      <c r="B9" s="548"/>
      <c r="C9" s="347" t="s">
        <v>219</v>
      </c>
      <c r="D9" s="465">
        <v>2235</v>
      </c>
      <c r="E9" s="465">
        <v>15073</v>
      </c>
      <c r="F9" s="465">
        <v>31104</v>
      </c>
      <c r="G9" s="465">
        <v>21272</v>
      </c>
      <c r="H9" s="465">
        <v>18984</v>
      </c>
      <c r="I9" s="465">
        <v>8805</v>
      </c>
      <c r="J9" s="466">
        <v>36785</v>
      </c>
      <c r="K9" s="467">
        <f t="shared" ref="K9:K12" si="2">SUM(D9:J9)</f>
        <v>134258</v>
      </c>
    </row>
    <row r="10" spans="1:11" ht="12.75" customHeight="1" x14ac:dyDescent="0.2">
      <c r="A10" s="676"/>
      <c r="B10" s="550"/>
      <c r="C10" s="551" t="s">
        <v>418</v>
      </c>
      <c r="D10" s="468">
        <f>SUM(D8:D9)</f>
        <v>63810</v>
      </c>
      <c r="E10" s="468">
        <f t="shared" ref="E10:J10" si="3">SUM(E8:E9)</f>
        <v>75256</v>
      </c>
      <c r="F10" s="468">
        <f t="shared" si="3"/>
        <v>178370</v>
      </c>
      <c r="G10" s="468">
        <f t="shared" si="3"/>
        <v>89966</v>
      </c>
      <c r="H10" s="468">
        <f t="shared" si="3"/>
        <v>84109</v>
      </c>
      <c r="I10" s="468">
        <f t="shared" si="3"/>
        <v>25621</v>
      </c>
      <c r="J10" s="468">
        <f t="shared" si="3"/>
        <v>192772</v>
      </c>
      <c r="K10" s="467">
        <f t="shared" si="2"/>
        <v>709904</v>
      </c>
    </row>
    <row r="11" spans="1:11" ht="12.75" customHeight="1" x14ac:dyDescent="0.2">
      <c r="A11" s="676"/>
      <c r="B11" s="548" t="s">
        <v>419</v>
      </c>
      <c r="C11" s="365" t="s">
        <v>218</v>
      </c>
      <c r="D11" s="468">
        <f>SUM(D5,D8)</f>
        <v>62468</v>
      </c>
      <c r="E11" s="468">
        <f t="shared" ref="E11:J11" si="4">SUM(E5,E8)</f>
        <v>65439</v>
      </c>
      <c r="F11" s="468">
        <f t="shared" si="4"/>
        <v>167446</v>
      </c>
      <c r="G11" s="468">
        <f t="shared" si="4"/>
        <v>70366</v>
      </c>
      <c r="H11" s="468">
        <f t="shared" si="4"/>
        <v>68697</v>
      </c>
      <c r="I11" s="468">
        <f t="shared" si="4"/>
        <v>33511</v>
      </c>
      <c r="J11" s="468">
        <f t="shared" si="4"/>
        <v>317727</v>
      </c>
      <c r="K11" s="467">
        <f t="shared" si="2"/>
        <v>785654</v>
      </c>
    </row>
    <row r="12" spans="1:11" ht="12.75" customHeight="1" x14ac:dyDescent="0.2">
      <c r="A12" s="676"/>
      <c r="B12" s="552"/>
      <c r="C12" s="365" t="s">
        <v>219</v>
      </c>
      <c r="D12" s="468">
        <f>SUM(D9,D6)</f>
        <v>2235</v>
      </c>
      <c r="E12" s="468">
        <f t="shared" ref="E12:J12" si="5">SUM(E9,E6)</f>
        <v>15373</v>
      </c>
      <c r="F12" s="468">
        <f t="shared" si="5"/>
        <v>31916</v>
      </c>
      <c r="G12" s="468">
        <f t="shared" si="5"/>
        <v>21500</v>
      </c>
      <c r="H12" s="468">
        <f t="shared" si="5"/>
        <v>19128</v>
      </c>
      <c r="I12" s="468">
        <f t="shared" si="5"/>
        <v>11596</v>
      </c>
      <c r="J12" s="468">
        <f t="shared" si="5"/>
        <v>61386</v>
      </c>
      <c r="K12" s="467">
        <f t="shared" si="2"/>
        <v>163134</v>
      </c>
    </row>
    <row r="13" spans="1:11" ht="12.75" customHeight="1" x14ac:dyDescent="0.2">
      <c r="A13" s="678"/>
      <c r="B13" s="555"/>
      <c r="C13" s="554" t="s">
        <v>420</v>
      </c>
      <c r="D13" s="469">
        <f>SUM(D11:D12)</f>
        <v>64703</v>
      </c>
      <c r="E13" s="469">
        <f t="shared" ref="E13:J13" si="6">SUM(E11:E12)</f>
        <v>80812</v>
      </c>
      <c r="F13" s="469">
        <f t="shared" si="6"/>
        <v>199362</v>
      </c>
      <c r="G13" s="469">
        <f t="shared" si="6"/>
        <v>91866</v>
      </c>
      <c r="H13" s="469">
        <f t="shared" si="6"/>
        <v>87825</v>
      </c>
      <c r="I13" s="469">
        <f t="shared" si="6"/>
        <v>45107</v>
      </c>
      <c r="J13" s="469">
        <f t="shared" si="6"/>
        <v>379113</v>
      </c>
      <c r="K13" s="470">
        <f>SUM(K11:K12)</f>
        <v>948788</v>
      </c>
    </row>
    <row r="14" spans="1:11" ht="12.75" customHeight="1" x14ac:dyDescent="0.2">
      <c r="A14" s="545">
        <v>2015</v>
      </c>
      <c r="B14" s="546" t="s">
        <v>221</v>
      </c>
      <c r="C14" s="347" t="s">
        <v>218</v>
      </c>
      <c r="D14" s="462">
        <v>1104</v>
      </c>
      <c r="E14" s="462">
        <v>5412</v>
      </c>
      <c r="F14" s="462">
        <v>23224</v>
      </c>
      <c r="G14" s="462">
        <v>1418</v>
      </c>
      <c r="H14" s="462">
        <v>3453</v>
      </c>
      <c r="I14" s="462">
        <v>19746</v>
      </c>
      <c r="J14" s="463">
        <v>198768</v>
      </c>
      <c r="K14" s="464">
        <f>SUM(D14:J14)</f>
        <v>253125</v>
      </c>
    </row>
    <row r="15" spans="1:11" ht="12.75" customHeight="1" x14ac:dyDescent="0.2">
      <c r="A15" s="547"/>
      <c r="B15" s="548"/>
      <c r="C15" s="347" t="s">
        <v>219</v>
      </c>
      <c r="D15" s="549" t="s">
        <v>138</v>
      </c>
      <c r="E15" s="465">
        <v>572</v>
      </c>
      <c r="F15" s="465">
        <v>554</v>
      </c>
      <c r="G15" s="465">
        <v>669</v>
      </c>
      <c r="H15" s="465">
        <v>330</v>
      </c>
      <c r="I15" s="465">
        <v>7297</v>
      </c>
      <c r="J15" s="466">
        <v>55887</v>
      </c>
      <c r="K15" s="467">
        <f t="shared" ref="K15:K21" si="7">SUM(D15:J15)</f>
        <v>65309</v>
      </c>
    </row>
    <row r="16" spans="1:11" ht="12.75" customHeight="1" x14ac:dyDescent="0.2">
      <c r="A16" s="547"/>
      <c r="B16" s="550"/>
      <c r="C16" s="551" t="s">
        <v>222</v>
      </c>
      <c r="D16" s="468">
        <f>SUM(D14:D15)</f>
        <v>1104</v>
      </c>
      <c r="E16" s="468">
        <f t="shared" ref="E16:J16" si="8">SUM(E14:E15)</f>
        <v>5984</v>
      </c>
      <c r="F16" s="468">
        <f t="shared" si="8"/>
        <v>23778</v>
      </c>
      <c r="G16" s="468">
        <f t="shared" si="8"/>
        <v>2087</v>
      </c>
      <c r="H16" s="468">
        <f t="shared" si="8"/>
        <v>3783</v>
      </c>
      <c r="I16" s="468">
        <f t="shared" si="8"/>
        <v>27043</v>
      </c>
      <c r="J16" s="468">
        <f t="shared" si="8"/>
        <v>254655</v>
      </c>
      <c r="K16" s="467">
        <f t="shared" si="7"/>
        <v>318434</v>
      </c>
    </row>
    <row r="17" spans="1:11" ht="12.75" customHeight="1" x14ac:dyDescent="0.2">
      <c r="A17" s="547"/>
      <c r="B17" s="548" t="s">
        <v>223</v>
      </c>
      <c r="C17" s="347" t="s">
        <v>218</v>
      </c>
      <c r="D17" s="465">
        <v>63545</v>
      </c>
      <c r="E17" s="465">
        <v>61570</v>
      </c>
      <c r="F17" s="465">
        <v>152746</v>
      </c>
      <c r="G17" s="465">
        <v>70245</v>
      </c>
      <c r="H17" s="465">
        <v>74334</v>
      </c>
      <c r="I17" s="465">
        <v>23136</v>
      </c>
      <c r="J17" s="466">
        <v>181601</v>
      </c>
      <c r="K17" s="467">
        <f t="shared" si="7"/>
        <v>627177</v>
      </c>
    </row>
    <row r="18" spans="1:11" ht="12.75" customHeight="1" x14ac:dyDescent="0.2">
      <c r="A18" s="547"/>
      <c r="B18" s="548"/>
      <c r="C18" s="347" t="s">
        <v>219</v>
      </c>
      <c r="D18" s="465">
        <v>2505</v>
      </c>
      <c r="E18" s="465">
        <v>22072</v>
      </c>
      <c r="F18" s="465">
        <v>46671</v>
      </c>
      <c r="G18" s="465">
        <v>30148</v>
      </c>
      <c r="H18" s="465">
        <v>26643</v>
      </c>
      <c r="I18" s="465">
        <v>15076</v>
      </c>
      <c r="J18" s="466">
        <v>64108</v>
      </c>
      <c r="K18" s="467">
        <f t="shared" si="7"/>
        <v>207223</v>
      </c>
    </row>
    <row r="19" spans="1:11" ht="12.75" customHeight="1" x14ac:dyDescent="0.2">
      <c r="A19" s="547"/>
      <c r="B19" s="550"/>
      <c r="C19" s="551" t="s">
        <v>224</v>
      </c>
      <c r="D19" s="468">
        <f>SUM(D17:D18)</f>
        <v>66050</v>
      </c>
      <c r="E19" s="468">
        <f t="shared" ref="E19:J19" si="9">SUM(E17:E18)</f>
        <v>83642</v>
      </c>
      <c r="F19" s="468">
        <f t="shared" si="9"/>
        <v>199417</v>
      </c>
      <c r="G19" s="468">
        <f t="shared" si="9"/>
        <v>100393</v>
      </c>
      <c r="H19" s="468">
        <f t="shared" si="9"/>
        <v>100977</v>
      </c>
      <c r="I19" s="468">
        <f t="shared" si="9"/>
        <v>38212</v>
      </c>
      <c r="J19" s="468">
        <f t="shared" si="9"/>
        <v>245709</v>
      </c>
      <c r="K19" s="467">
        <f t="shared" si="7"/>
        <v>834400</v>
      </c>
    </row>
    <row r="20" spans="1:11" ht="12.75" customHeight="1" x14ac:dyDescent="0.2">
      <c r="A20" s="547"/>
      <c r="B20" s="548" t="s">
        <v>233</v>
      </c>
      <c r="C20" s="365" t="s">
        <v>218</v>
      </c>
      <c r="D20" s="468">
        <f>SUM(D14,D17)</f>
        <v>64649</v>
      </c>
      <c r="E20" s="468">
        <f t="shared" ref="E20:J20" si="10">SUM(E14,E17)</f>
        <v>66982</v>
      </c>
      <c r="F20" s="468">
        <f t="shared" si="10"/>
        <v>175970</v>
      </c>
      <c r="G20" s="468">
        <f t="shared" si="10"/>
        <v>71663</v>
      </c>
      <c r="H20" s="468">
        <f t="shared" si="10"/>
        <v>77787</v>
      </c>
      <c r="I20" s="468">
        <f t="shared" si="10"/>
        <v>42882</v>
      </c>
      <c r="J20" s="468">
        <f t="shared" si="10"/>
        <v>380369</v>
      </c>
      <c r="K20" s="467">
        <f t="shared" si="7"/>
        <v>880302</v>
      </c>
    </row>
    <row r="21" spans="1:11" ht="12.75" customHeight="1" x14ac:dyDescent="0.2">
      <c r="A21" s="547"/>
      <c r="B21" s="548"/>
      <c r="C21" s="365" t="s">
        <v>219</v>
      </c>
      <c r="D21" s="468">
        <f>SUM(D18,D15)</f>
        <v>2505</v>
      </c>
      <c r="E21" s="468">
        <f t="shared" ref="E21:J21" si="11">SUM(E18,E15)</f>
        <v>22644</v>
      </c>
      <c r="F21" s="468">
        <f t="shared" si="11"/>
        <v>47225</v>
      </c>
      <c r="G21" s="468">
        <f t="shared" si="11"/>
        <v>30817</v>
      </c>
      <c r="H21" s="468">
        <f t="shared" si="11"/>
        <v>26973</v>
      </c>
      <c r="I21" s="468">
        <f t="shared" si="11"/>
        <v>22373</v>
      </c>
      <c r="J21" s="468">
        <f t="shared" si="11"/>
        <v>119995</v>
      </c>
      <c r="K21" s="467">
        <f t="shared" si="7"/>
        <v>272532</v>
      </c>
    </row>
    <row r="22" spans="1:11" ht="12.75" customHeight="1" x14ac:dyDescent="0.2">
      <c r="A22" s="553"/>
      <c r="B22" s="555"/>
      <c r="C22" s="554" t="s">
        <v>5</v>
      </c>
      <c r="D22" s="469">
        <f>SUM(D20:D21)</f>
        <v>67154</v>
      </c>
      <c r="E22" s="469">
        <f t="shared" ref="E22:J22" si="12">SUM(E20:E21)</f>
        <v>89626</v>
      </c>
      <c r="F22" s="469">
        <f t="shared" si="12"/>
        <v>223195</v>
      </c>
      <c r="G22" s="469">
        <f t="shared" si="12"/>
        <v>102480</v>
      </c>
      <c r="H22" s="469">
        <f t="shared" si="12"/>
        <v>104760</v>
      </c>
      <c r="I22" s="469">
        <f t="shared" si="12"/>
        <v>65255</v>
      </c>
      <c r="J22" s="469">
        <f t="shared" si="12"/>
        <v>500364</v>
      </c>
      <c r="K22" s="470">
        <f t="shared" ref="K22" si="13">SUM(K20:K21)</f>
        <v>1152834</v>
      </c>
    </row>
    <row r="23" spans="1:11" ht="12.75" customHeight="1" x14ac:dyDescent="0.2">
      <c r="A23" s="545">
        <v>2014</v>
      </c>
      <c r="B23" s="546" t="s">
        <v>221</v>
      </c>
      <c r="C23" s="347" t="s">
        <v>218</v>
      </c>
      <c r="D23" s="462">
        <v>867</v>
      </c>
      <c r="E23" s="462">
        <v>5264</v>
      </c>
      <c r="F23" s="462">
        <v>24946</v>
      </c>
      <c r="G23" s="462">
        <v>1594</v>
      </c>
      <c r="H23" s="462">
        <v>3189</v>
      </c>
      <c r="I23" s="462">
        <v>21097</v>
      </c>
      <c r="J23" s="463">
        <v>197604</v>
      </c>
      <c r="K23" s="464">
        <f>SUM(D23:J23)</f>
        <v>254561</v>
      </c>
    </row>
    <row r="24" spans="1:11" ht="12.75" customHeight="1" x14ac:dyDescent="0.2">
      <c r="A24" s="547"/>
      <c r="B24" s="548"/>
      <c r="C24" s="347" t="s">
        <v>219</v>
      </c>
      <c r="D24" s="549" t="s">
        <v>138</v>
      </c>
      <c r="E24" s="465">
        <v>363</v>
      </c>
      <c r="F24" s="465">
        <v>563</v>
      </c>
      <c r="G24" s="465">
        <v>592</v>
      </c>
      <c r="H24" s="465">
        <v>337</v>
      </c>
      <c r="I24" s="465">
        <v>6994</v>
      </c>
      <c r="J24" s="466">
        <v>60345</v>
      </c>
      <c r="K24" s="467">
        <f t="shared" ref="K24:K30" si="14">SUM(D24:J24)</f>
        <v>69194</v>
      </c>
    </row>
    <row r="25" spans="1:11" ht="12.75" customHeight="1" x14ac:dyDescent="0.2">
      <c r="A25" s="547"/>
      <c r="B25" s="550"/>
      <c r="C25" s="551" t="s">
        <v>222</v>
      </c>
      <c r="D25" s="468">
        <f>SUM(D23:D24)</f>
        <v>867</v>
      </c>
      <c r="E25" s="468">
        <v>5627</v>
      </c>
      <c r="F25" s="468">
        <v>25509</v>
      </c>
      <c r="G25" s="468">
        <v>2186</v>
      </c>
      <c r="H25" s="468">
        <v>3526</v>
      </c>
      <c r="I25" s="468">
        <v>28091</v>
      </c>
      <c r="J25" s="467">
        <v>257949</v>
      </c>
      <c r="K25" s="467">
        <f t="shared" si="14"/>
        <v>323755</v>
      </c>
    </row>
    <row r="26" spans="1:11" ht="12.75" customHeight="1" x14ac:dyDescent="0.2">
      <c r="A26" s="547"/>
      <c r="B26" s="548" t="s">
        <v>223</v>
      </c>
      <c r="C26" s="347" t="s">
        <v>218</v>
      </c>
      <c r="D26" s="465">
        <v>66456</v>
      </c>
      <c r="E26" s="465">
        <v>69875</v>
      </c>
      <c r="F26" s="465">
        <v>164879</v>
      </c>
      <c r="G26" s="465">
        <v>78492</v>
      </c>
      <c r="H26" s="465">
        <v>79841</v>
      </c>
      <c r="I26" s="465">
        <v>23522</v>
      </c>
      <c r="J26" s="466">
        <v>178028</v>
      </c>
      <c r="K26" s="467">
        <f t="shared" si="14"/>
        <v>661093</v>
      </c>
    </row>
    <row r="27" spans="1:11" ht="12.75" customHeight="1" x14ac:dyDescent="0.2">
      <c r="A27" s="547"/>
      <c r="B27" s="548"/>
      <c r="C27" s="347" t="s">
        <v>219</v>
      </c>
      <c r="D27" s="465">
        <v>2432</v>
      </c>
      <c r="E27" s="465">
        <v>27220</v>
      </c>
      <c r="F27" s="465">
        <v>56395</v>
      </c>
      <c r="G27" s="465">
        <v>34023</v>
      </c>
      <c r="H27" s="465">
        <v>33352</v>
      </c>
      <c r="I27" s="465">
        <v>15840</v>
      </c>
      <c r="J27" s="466">
        <v>65544</v>
      </c>
      <c r="K27" s="467">
        <f t="shared" si="14"/>
        <v>234806</v>
      </c>
    </row>
    <row r="28" spans="1:11" ht="12.75" customHeight="1" x14ac:dyDescent="0.2">
      <c r="A28" s="547"/>
      <c r="B28" s="550"/>
      <c r="C28" s="551" t="s">
        <v>224</v>
      </c>
      <c r="D28" s="468">
        <f>SUM(D26:D27)</f>
        <v>68888</v>
      </c>
      <c r="E28" s="468">
        <v>97095</v>
      </c>
      <c r="F28" s="468">
        <v>221274</v>
      </c>
      <c r="G28" s="468">
        <v>112515</v>
      </c>
      <c r="H28" s="468">
        <v>113193</v>
      </c>
      <c r="I28" s="468">
        <v>39362</v>
      </c>
      <c r="J28" s="467">
        <v>243572</v>
      </c>
      <c r="K28" s="467">
        <f t="shared" si="14"/>
        <v>895899</v>
      </c>
    </row>
    <row r="29" spans="1:11" ht="12.75" customHeight="1" x14ac:dyDescent="0.2">
      <c r="A29" s="547"/>
      <c r="B29" s="548" t="s">
        <v>233</v>
      </c>
      <c r="C29" s="365" t="s">
        <v>218</v>
      </c>
      <c r="D29" s="468">
        <f>SUM(D23,D26)</f>
        <v>67323</v>
      </c>
      <c r="E29" s="468">
        <f t="shared" ref="E29:J29" si="15">E23+E26</f>
        <v>75139</v>
      </c>
      <c r="F29" s="468">
        <f t="shared" si="15"/>
        <v>189825</v>
      </c>
      <c r="G29" s="468">
        <f t="shared" si="15"/>
        <v>80086</v>
      </c>
      <c r="H29" s="468">
        <f t="shared" si="15"/>
        <v>83030</v>
      </c>
      <c r="I29" s="468">
        <f t="shared" si="15"/>
        <v>44619</v>
      </c>
      <c r="J29" s="468">
        <f t="shared" si="15"/>
        <v>375632</v>
      </c>
      <c r="K29" s="467">
        <f t="shared" si="14"/>
        <v>915654</v>
      </c>
    </row>
    <row r="30" spans="1:11" ht="12.75" customHeight="1" x14ac:dyDescent="0.2">
      <c r="A30" s="547"/>
      <c r="B30" s="548"/>
      <c r="C30" s="365" t="s">
        <v>219</v>
      </c>
      <c r="D30" s="468">
        <f>SUM(D27,D24)</f>
        <v>2432</v>
      </c>
      <c r="E30" s="468">
        <f t="shared" ref="E30:J30" si="16">E24+E27</f>
        <v>27583</v>
      </c>
      <c r="F30" s="468">
        <f t="shared" si="16"/>
        <v>56958</v>
      </c>
      <c r="G30" s="468">
        <f t="shared" si="16"/>
        <v>34615</v>
      </c>
      <c r="H30" s="468">
        <f t="shared" si="16"/>
        <v>33689</v>
      </c>
      <c r="I30" s="468">
        <f t="shared" si="16"/>
        <v>22834</v>
      </c>
      <c r="J30" s="468">
        <f t="shared" si="16"/>
        <v>125889</v>
      </c>
      <c r="K30" s="467">
        <f t="shared" si="14"/>
        <v>304000</v>
      </c>
    </row>
    <row r="31" spans="1:11" ht="12.75" customHeight="1" x14ac:dyDescent="0.2">
      <c r="A31" s="553"/>
      <c r="B31" s="555"/>
      <c r="C31" s="554" t="s">
        <v>5</v>
      </c>
      <c r="D31" s="469">
        <f>SUM(D29:D30)</f>
        <v>69755</v>
      </c>
      <c r="E31" s="469">
        <f t="shared" ref="E31:J31" si="17">E28+E25</f>
        <v>102722</v>
      </c>
      <c r="F31" s="469">
        <f t="shared" si="17"/>
        <v>246783</v>
      </c>
      <c r="G31" s="469">
        <f t="shared" si="17"/>
        <v>114701</v>
      </c>
      <c r="H31" s="469">
        <f t="shared" si="17"/>
        <v>116719</v>
      </c>
      <c r="I31" s="469">
        <f t="shared" si="17"/>
        <v>67453</v>
      </c>
      <c r="J31" s="469">
        <f t="shared" si="17"/>
        <v>501521</v>
      </c>
      <c r="K31" s="470">
        <f>SUM(K29:K30)</f>
        <v>1219654</v>
      </c>
    </row>
    <row r="32" spans="1:11" ht="12.75" customHeight="1" x14ac:dyDescent="0.2">
      <c r="A32" s="545" t="s">
        <v>215</v>
      </c>
      <c r="B32" s="546" t="s">
        <v>221</v>
      </c>
      <c r="C32" s="347" t="s">
        <v>218</v>
      </c>
      <c r="D32" s="462">
        <v>758</v>
      </c>
      <c r="E32" s="462">
        <v>4996</v>
      </c>
      <c r="F32" s="462">
        <v>21994</v>
      </c>
      <c r="G32" s="462">
        <v>1970</v>
      </c>
      <c r="H32" s="462">
        <v>3090</v>
      </c>
      <c r="I32" s="462">
        <v>21137</v>
      </c>
      <c r="J32" s="463">
        <v>173010</v>
      </c>
      <c r="K32" s="464">
        <f t="shared" ref="K32:K37" si="18">SUM(D32:J32)</f>
        <v>226955</v>
      </c>
    </row>
    <row r="33" spans="1:11" ht="13.5" customHeight="1" x14ac:dyDescent="0.2">
      <c r="A33" s="547"/>
      <c r="B33" s="548"/>
      <c r="C33" s="347" t="s">
        <v>219</v>
      </c>
      <c r="D33" s="549" t="s">
        <v>138</v>
      </c>
      <c r="E33" s="465">
        <v>559</v>
      </c>
      <c r="F33" s="465">
        <v>778</v>
      </c>
      <c r="G33" s="465">
        <v>222</v>
      </c>
      <c r="H33" s="465">
        <v>307</v>
      </c>
      <c r="I33" s="465">
        <v>8632</v>
      </c>
      <c r="J33" s="466">
        <v>73216</v>
      </c>
      <c r="K33" s="467">
        <f t="shared" si="18"/>
        <v>83714</v>
      </c>
    </row>
    <row r="34" spans="1:11" ht="12.75" customHeight="1" x14ac:dyDescent="0.2">
      <c r="A34" s="547"/>
      <c r="B34" s="550"/>
      <c r="C34" s="551" t="s">
        <v>222</v>
      </c>
      <c r="D34" s="468">
        <f>SUM(D32:D33)</f>
        <v>758</v>
      </c>
      <c r="E34" s="468">
        <f t="shared" ref="E34:J34" si="19">SUM(E32:E33)</f>
        <v>5555</v>
      </c>
      <c r="F34" s="468">
        <f t="shared" si="19"/>
        <v>22772</v>
      </c>
      <c r="G34" s="468">
        <f t="shared" si="19"/>
        <v>2192</v>
      </c>
      <c r="H34" s="468">
        <f t="shared" si="19"/>
        <v>3397</v>
      </c>
      <c r="I34" s="468">
        <f t="shared" si="19"/>
        <v>29769</v>
      </c>
      <c r="J34" s="468">
        <f t="shared" si="19"/>
        <v>246226</v>
      </c>
      <c r="K34" s="467">
        <f t="shared" si="18"/>
        <v>310669</v>
      </c>
    </row>
    <row r="35" spans="1:11" ht="12.75" customHeight="1" x14ac:dyDescent="0.2">
      <c r="A35" s="547"/>
      <c r="B35" s="548" t="s">
        <v>223</v>
      </c>
      <c r="C35" s="347" t="s">
        <v>218</v>
      </c>
      <c r="D35" s="465">
        <v>70056</v>
      </c>
      <c r="E35" s="465">
        <v>74302</v>
      </c>
      <c r="F35" s="465">
        <v>181552</v>
      </c>
      <c r="G35" s="465">
        <v>82738</v>
      </c>
      <c r="H35" s="465">
        <v>87690</v>
      </c>
      <c r="I35" s="465">
        <v>24680</v>
      </c>
      <c r="J35" s="466">
        <v>215043</v>
      </c>
      <c r="K35" s="467">
        <f t="shared" si="18"/>
        <v>736061</v>
      </c>
    </row>
    <row r="36" spans="1:11" ht="12.75" customHeight="1" x14ac:dyDescent="0.2">
      <c r="A36" s="547"/>
      <c r="B36" s="548"/>
      <c r="C36" s="347" t="s">
        <v>219</v>
      </c>
      <c r="D36" s="465">
        <v>2783</v>
      </c>
      <c r="E36" s="465">
        <v>26441</v>
      </c>
      <c r="F36" s="465">
        <v>61271</v>
      </c>
      <c r="G36" s="465">
        <v>36657</v>
      </c>
      <c r="H36" s="465">
        <v>37512</v>
      </c>
      <c r="I36" s="465">
        <v>17809</v>
      </c>
      <c r="J36" s="466">
        <v>103445</v>
      </c>
      <c r="K36" s="467">
        <f t="shared" si="18"/>
        <v>285918</v>
      </c>
    </row>
    <row r="37" spans="1:11" ht="12.75" customHeight="1" x14ac:dyDescent="0.2">
      <c r="A37" s="547"/>
      <c r="B37" s="550"/>
      <c r="C37" s="551" t="s">
        <v>224</v>
      </c>
      <c r="D37" s="468">
        <f>SUM(D35:D36)</f>
        <v>72839</v>
      </c>
      <c r="E37" s="468">
        <f t="shared" ref="E37:J37" si="20">SUM(E35:E36)</f>
        <v>100743</v>
      </c>
      <c r="F37" s="468">
        <f t="shared" si="20"/>
        <v>242823</v>
      </c>
      <c r="G37" s="468">
        <f t="shared" si="20"/>
        <v>119395</v>
      </c>
      <c r="H37" s="468">
        <f t="shared" si="20"/>
        <v>125202</v>
      </c>
      <c r="I37" s="468">
        <f t="shared" si="20"/>
        <v>42489</v>
      </c>
      <c r="J37" s="468">
        <f t="shared" si="20"/>
        <v>318488</v>
      </c>
      <c r="K37" s="467">
        <f t="shared" si="18"/>
        <v>1021979</v>
      </c>
    </row>
    <row r="38" spans="1:11" ht="12.75" customHeight="1" x14ac:dyDescent="0.2">
      <c r="A38" s="547"/>
      <c r="B38" s="548" t="s">
        <v>233</v>
      </c>
      <c r="C38" s="365" t="s">
        <v>218</v>
      </c>
      <c r="D38" s="468">
        <f>SUM(D32,D35)</f>
        <v>70814</v>
      </c>
      <c r="E38" s="468">
        <f t="shared" ref="E38:J38" si="21">SUM(E32,E35)</f>
        <v>79298</v>
      </c>
      <c r="F38" s="468">
        <f t="shared" si="21"/>
        <v>203546</v>
      </c>
      <c r="G38" s="468">
        <f t="shared" si="21"/>
        <v>84708</v>
      </c>
      <c r="H38" s="468">
        <f t="shared" si="21"/>
        <v>90780</v>
      </c>
      <c r="I38" s="468">
        <f t="shared" si="21"/>
        <v>45817</v>
      </c>
      <c r="J38" s="468">
        <f t="shared" si="21"/>
        <v>388053</v>
      </c>
      <c r="K38" s="467">
        <f t="shared" ref="K38" si="22">SUM(K32,K35)</f>
        <v>963016</v>
      </c>
    </row>
    <row r="39" spans="1:11" ht="12.75" customHeight="1" x14ac:dyDescent="0.2">
      <c r="A39" s="547"/>
      <c r="B39" s="548"/>
      <c r="C39" s="365" t="s">
        <v>219</v>
      </c>
      <c r="D39" s="468">
        <f>SUM(D36,D33)</f>
        <v>2783</v>
      </c>
      <c r="E39" s="468">
        <f t="shared" ref="E39:J39" si="23">SUM(E36,E33)</f>
        <v>27000</v>
      </c>
      <c r="F39" s="468">
        <f t="shared" si="23"/>
        <v>62049</v>
      </c>
      <c r="G39" s="468">
        <f t="shared" si="23"/>
        <v>36879</v>
      </c>
      <c r="H39" s="468">
        <f t="shared" si="23"/>
        <v>37819</v>
      </c>
      <c r="I39" s="468">
        <f t="shared" si="23"/>
        <v>26441</v>
      </c>
      <c r="J39" s="468">
        <f t="shared" si="23"/>
        <v>176661</v>
      </c>
      <c r="K39" s="467">
        <f t="shared" ref="K39" si="24">SUM(K33,K36)</f>
        <v>369632</v>
      </c>
    </row>
    <row r="40" spans="1:11" ht="12.75" customHeight="1" x14ac:dyDescent="0.2">
      <c r="A40" s="553"/>
      <c r="B40" s="555"/>
      <c r="C40" s="554" t="s">
        <v>5</v>
      </c>
      <c r="D40" s="469">
        <f>SUM(D38:D39)</f>
        <v>73597</v>
      </c>
      <c r="E40" s="469">
        <f t="shared" ref="E40:J40" si="25">SUM(E38:E39)</f>
        <v>106298</v>
      </c>
      <c r="F40" s="469">
        <f t="shared" si="25"/>
        <v>265595</v>
      </c>
      <c r="G40" s="469">
        <f t="shared" si="25"/>
        <v>121587</v>
      </c>
      <c r="H40" s="469">
        <f t="shared" si="25"/>
        <v>128599</v>
      </c>
      <c r="I40" s="469">
        <f t="shared" si="25"/>
        <v>72258</v>
      </c>
      <c r="J40" s="469">
        <f t="shared" si="25"/>
        <v>564714</v>
      </c>
      <c r="K40" s="470">
        <f t="shared" ref="K40" si="26">SUM(D40:J40)</f>
        <v>1332648</v>
      </c>
    </row>
    <row r="41" spans="1:11" ht="12.75" customHeight="1" x14ac:dyDescent="0.2">
      <c r="A41" s="545" t="s">
        <v>214</v>
      </c>
      <c r="B41" s="546" t="s">
        <v>221</v>
      </c>
      <c r="C41" s="347" t="s">
        <v>218</v>
      </c>
      <c r="D41" s="462">
        <v>726</v>
      </c>
      <c r="E41" s="462">
        <v>5494</v>
      </c>
      <c r="F41" s="462">
        <v>25124</v>
      </c>
      <c r="G41" s="462">
        <v>1736</v>
      </c>
      <c r="H41" s="462">
        <v>3307</v>
      </c>
      <c r="I41" s="462">
        <v>22038</v>
      </c>
      <c r="J41" s="463">
        <v>198277</v>
      </c>
      <c r="K41" s="464">
        <f t="shared" ref="K41:K46" si="27">SUM(D41:J41)</f>
        <v>256702</v>
      </c>
    </row>
    <row r="42" spans="1:11" x14ac:dyDescent="0.2">
      <c r="A42" s="547"/>
      <c r="B42" s="548"/>
      <c r="C42" s="347" t="s">
        <v>219</v>
      </c>
      <c r="D42" s="549" t="s">
        <v>138</v>
      </c>
      <c r="E42" s="465">
        <v>962</v>
      </c>
      <c r="F42" s="465">
        <v>836</v>
      </c>
      <c r="G42" s="465">
        <v>142</v>
      </c>
      <c r="H42" s="465">
        <v>313</v>
      </c>
      <c r="I42" s="465">
        <v>9050</v>
      </c>
      <c r="J42" s="466">
        <v>85207</v>
      </c>
      <c r="K42" s="467">
        <f t="shared" si="27"/>
        <v>96510</v>
      </c>
    </row>
    <row r="43" spans="1:11" ht="12.75" customHeight="1" x14ac:dyDescent="0.2">
      <c r="A43" s="547"/>
      <c r="B43" s="550"/>
      <c r="C43" s="551" t="s">
        <v>222</v>
      </c>
      <c r="D43" s="468">
        <f>SUM(D41:D42)</f>
        <v>726</v>
      </c>
      <c r="E43" s="468">
        <f t="shared" ref="E43:J43" si="28">SUM(E41:E42)</f>
        <v>6456</v>
      </c>
      <c r="F43" s="468">
        <f t="shared" si="28"/>
        <v>25960</v>
      </c>
      <c r="G43" s="468">
        <f t="shared" si="28"/>
        <v>1878</v>
      </c>
      <c r="H43" s="468">
        <f t="shared" si="28"/>
        <v>3620</v>
      </c>
      <c r="I43" s="468">
        <f t="shared" si="28"/>
        <v>31088</v>
      </c>
      <c r="J43" s="468">
        <f t="shared" si="28"/>
        <v>283484</v>
      </c>
      <c r="K43" s="467">
        <f t="shared" si="27"/>
        <v>353212</v>
      </c>
    </row>
    <row r="44" spans="1:11" x14ac:dyDescent="0.2">
      <c r="A44" s="547"/>
      <c r="B44" s="548" t="s">
        <v>223</v>
      </c>
      <c r="C44" s="347" t="s">
        <v>218</v>
      </c>
      <c r="D44" s="465">
        <v>76441</v>
      </c>
      <c r="E44" s="465">
        <v>79364</v>
      </c>
      <c r="F44" s="465">
        <v>187038</v>
      </c>
      <c r="G44" s="465">
        <v>88789</v>
      </c>
      <c r="H44" s="465">
        <v>92161</v>
      </c>
      <c r="I44" s="465">
        <v>26294</v>
      </c>
      <c r="J44" s="466">
        <v>204663</v>
      </c>
      <c r="K44" s="467">
        <f t="shared" si="27"/>
        <v>754750</v>
      </c>
    </row>
    <row r="45" spans="1:11" x14ac:dyDescent="0.2">
      <c r="A45" s="547"/>
      <c r="B45" s="548"/>
      <c r="C45" s="347" t="s">
        <v>219</v>
      </c>
      <c r="D45" s="465">
        <v>2493</v>
      </c>
      <c r="E45" s="465">
        <v>36585</v>
      </c>
      <c r="F45" s="465">
        <v>77698</v>
      </c>
      <c r="G45" s="465">
        <v>41287</v>
      </c>
      <c r="H45" s="465">
        <v>46441</v>
      </c>
      <c r="I45" s="465">
        <v>17753</v>
      </c>
      <c r="J45" s="466">
        <v>101847</v>
      </c>
      <c r="K45" s="467">
        <f t="shared" si="27"/>
        <v>324104</v>
      </c>
    </row>
    <row r="46" spans="1:11" x14ac:dyDescent="0.2">
      <c r="A46" s="547"/>
      <c r="B46" s="550"/>
      <c r="C46" s="551" t="s">
        <v>224</v>
      </c>
      <c r="D46" s="468">
        <f>SUM(D44:D45)</f>
        <v>78934</v>
      </c>
      <c r="E46" s="468">
        <f t="shared" ref="E46:J46" si="29">SUM(E44:E45)</f>
        <v>115949</v>
      </c>
      <c r="F46" s="468">
        <f t="shared" si="29"/>
        <v>264736</v>
      </c>
      <c r="G46" s="468">
        <f t="shared" si="29"/>
        <v>130076</v>
      </c>
      <c r="H46" s="468">
        <f t="shared" si="29"/>
        <v>138602</v>
      </c>
      <c r="I46" s="468">
        <f t="shared" si="29"/>
        <v>44047</v>
      </c>
      <c r="J46" s="468">
        <f t="shared" si="29"/>
        <v>306510</v>
      </c>
      <c r="K46" s="467">
        <f t="shared" si="27"/>
        <v>1078854</v>
      </c>
    </row>
    <row r="47" spans="1:11" x14ac:dyDescent="0.2">
      <c r="A47" s="547"/>
      <c r="B47" s="548" t="s">
        <v>233</v>
      </c>
      <c r="C47" s="365" t="s">
        <v>218</v>
      </c>
      <c r="D47" s="468">
        <f>SUM(D41,D44)</f>
        <v>77167</v>
      </c>
      <c r="E47" s="468">
        <f t="shared" ref="E47:J47" si="30">SUM(E41,E44)</f>
        <v>84858</v>
      </c>
      <c r="F47" s="468">
        <f t="shared" si="30"/>
        <v>212162</v>
      </c>
      <c r="G47" s="468">
        <f t="shared" si="30"/>
        <v>90525</v>
      </c>
      <c r="H47" s="468">
        <f t="shared" si="30"/>
        <v>95468</v>
      </c>
      <c r="I47" s="468">
        <f t="shared" si="30"/>
        <v>48332</v>
      </c>
      <c r="J47" s="468">
        <f t="shared" si="30"/>
        <v>402940</v>
      </c>
      <c r="K47" s="467">
        <f t="shared" ref="K47" si="31">SUM(K41,K44)</f>
        <v>1011452</v>
      </c>
    </row>
    <row r="48" spans="1:11" x14ac:dyDescent="0.2">
      <c r="A48" s="547"/>
      <c r="B48" s="548"/>
      <c r="C48" s="365" t="s">
        <v>219</v>
      </c>
      <c r="D48" s="468">
        <f>SUM(D45,D42)</f>
        <v>2493</v>
      </c>
      <c r="E48" s="468">
        <f t="shared" ref="E48:J48" si="32">SUM(E45,E42)</f>
        <v>37547</v>
      </c>
      <c r="F48" s="468">
        <f t="shared" si="32"/>
        <v>78534</v>
      </c>
      <c r="G48" s="468">
        <f t="shared" si="32"/>
        <v>41429</v>
      </c>
      <c r="H48" s="468">
        <f t="shared" si="32"/>
        <v>46754</v>
      </c>
      <c r="I48" s="468">
        <f t="shared" si="32"/>
        <v>26803</v>
      </c>
      <c r="J48" s="468">
        <f t="shared" si="32"/>
        <v>187054</v>
      </c>
      <c r="K48" s="467">
        <f t="shared" ref="K48" si="33">SUM(K42,K45)</f>
        <v>420614</v>
      </c>
    </row>
    <row r="49" spans="1:12" x14ac:dyDescent="0.2">
      <c r="A49" s="553"/>
      <c r="B49" s="555"/>
      <c r="C49" s="679" t="s">
        <v>5</v>
      </c>
      <c r="D49" s="469">
        <f>SUM(D47:D48)</f>
        <v>79660</v>
      </c>
      <c r="E49" s="469">
        <f t="shared" ref="E49:J49" si="34">SUM(E47:E48)</f>
        <v>122405</v>
      </c>
      <c r="F49" s="469">
        <f t="shared" si="34"/>
        <v>290696</v>
      </c>
      <c r="G49" s="469">
        <f t="shared" si="34"/>
        <v>131954</v>
      </c>
      <c r="H49" s="469">
        <f t="shared" si="34"/>
        <v>142222</v>
      </c>
      <c r="I49" s="469">
        <f t="shared" si="34"/>
        <v>75135</v>
      </c>
      <c r="J49" s="469">
        <f t="shared" si="34"/>
        <v>589994</v>
      </c>
      <c r="K49" s="470">
        <f t="shared" ref="K49" si="35">SUM(D49:J49)</f>
        <v>1432066</v>
      </c>
    </row>
    <row r="50" spans="1:12" x14ac:dyDescent="0.2">
      <c r="A50" s="547" t="s">
        <v>213</v>
      </c>
      <c r="B50" s="548" t="s">
        <v>221</v>
      </c>
      <c r="C50" s="347" t="s">
        <v>218</v>
      </c>
      <c r="D50" s="465">
        <v>538</v>
      </c>
      <c r="E50" s="465">
        <v>6131</v>
      </c>
      <c r="F50" s="465">
        <v>27678</v>
      </c>
      <c r="G50" s="465">
        <v>1225</v>
      </c>
      <c r="H50" s="465">
        <v>4317</v>
      </c>
      <c r="I50" s="465">
        <v>21393</v>
      </c>
      <c r="J50" s="466">
        <v>213776</v>
      </c>
      <c r="K50" s="467">
        <f t="shared" ref="K50:K55" si="36">SUM(D50:J50)</f>
        <v>275058</v>
      </c>
      <c r="L50" s="360"/>
    </row>
    <row r="51" spans="1:12" x14ac:dyDescent="0.2">
      <c r="A51" s="547"/>
      <c r="B51" s="548"/>
      <c r="C51" s="347" t="s">
        <v>219</v>
      </c>
      <c r="D51" s="549" t="s">
        <v>138</v>
      </c>
      <c r="E51" s="465">
        <v>1041</v>
      </c>
      <c r="F51" s="465">
        <v>978</v>
      </c>
      <c r="G51" s="465">
        <v>262</v>
      </c>
      <c r="H51" s="465">
        <v>394</v>
      </c>
      <c r="I51" s="465">
        <v>9442</v>
      </c>
      <c r="J51" s="466">
        <v>101084</v>
      </c>
      <c r="K51" s="467">
        <f t="shared" si="36"/>
        <v>113201</v>
      </c>
      <c r="L51" s="360"/>
    </row>
    <row r="52" spans="1:12" x14ac:dyDescent="0.2">
      <c r="A52" s="547"/>
      <c r="B52" s="550"/>
      <c r="C52" s="551" t="s">
        <v>222</v>
      </c>
      <c r="D52" s="468">
        <f>SUM(D50:D51)</f>
        <v>538</v>
      </c>
      <c r="E52" s="468">
        <f t="shared" ref="E52:J52" si="37">SUM(E50:E51)</f>
        <v>7172</v>
      </c>
      <c r="F52" s="468">
        <f t="shared" si="37"/>
        <v>28656</v>
      </c>
      <c r="G52" s="468">
        <f t="shared" si="37"/>
        <v>1487</v>
      </c>
      <c r="H52" s="468">
        <f t="shared" si="37"/>
        <v>4711</v>
      </c>
      <c r="I52" s="468">
        <f t="shared" si="37"/>
        <v>30835</v>
      </c>
      <c r="J52" s="468">
        <f t="shared" si="37"/>
        <v>314860</v>
      </c>
      <c r="K52" s="467">
        <f t="shared" si="36"/>
        <v>388259</v>
      </c>
      <c r="L52" s="360"/>
    </row>
    <row r="53" spans="1:12" x14ac:dyDescent="0.2">
      <c r="A53" s="547"/>
      <c r="B53" s="548" t="s">
        <v>223</v>
      </c>
      <c r="C53" s="347" t="s">
        <v>218</v>
      </c>
      <c r="D53" s="465">
        <v>80839</v>
      </c>
      <c r="E53" s="465">
        <v>94286</v>
      </c>
      <c r="F53" s="465">
        <v>212161</v>
      </c>
      <c r="G53" s="465">
        <v>103944</v>
      </c>
      <c r="H53" s="465">
        <v>103136</v>
      </c>
      <c r="I53" s="465">
        <v>27213</v>
      </c>
      <c r="J53" s="466">
        <v>192300</v>
      </c>
      <c r="K53" s="467">
        <f t="shared" si="36"/>
        <v>813879</v>
      </c>
      <c r="L53" s="360"/>
    </row>
    <row r="54" spans="1:12" x14ac:dyDescent="0.2">
      <c r="A54" s="547"/>
      <c r="B54" s="548"/>
      <c r="C54" s="347" t="s">
        <v>219</v>
      </c>
      <c r="D54" s="465">
        <v>3396</v>
      </c>
      <c r="E54" s="465">
        <v>41549</v>
      </c>
      <c r="F54" s="465">
        <v>83603</v>
      </c>
      <c r="G54" s="465">
        <v>48863</v>
      </c>
      <c r="H54" s="465">
        <v>50897</v>
      </c>
      <c r="I54" s="465">
        <v>19607</v>
      </c>
      <c r="J54" s="466">
        <v>103945</v>
      </c>
      <c r="K54" s="467">
        <f t="shared" si="36"/>
        <v>351860</v>
      </c>
      <c r="L54" s="360"/>
    </row>
    <row r="55" spans="1:12" x14ac:dyDescent="0.2">
      <c r="A55" s="547"/>
      <c r="B55" s="550"/>
      <c r="C55" s="551" t="s">
        <v>224</v>
      </c>
      <c r="D55" s="468">
        <f>SUM(D53:D54)</f>
        <v>84235</v>
      </c>
      <c r="E55" s="468">
        <f t="shared" ref="E55:J55" si="38">SUM(E53:E54)</f>
        <v>135835</v>
      </c>
      <c r="F55" s="468">
        <f t="shared" si="38"/>
        <v>295764</v>
      </c>
      <c r="G55" s="468">
        <f t="shared" si="38"/>
        <v>152807</v>
      </c>
      <c r="H55" s="468">
        <f t="shared" si="38"/>
        <v>154033</v>
      </c>
      <c r="I55" s="468">
        <f t="shared" si="38"/>
        <v>46820</v>
      </c>
      <c r="J55" s="468">
        <f t="shared" si="38"/>
        <v>296245</v>
      </c>
      <c r="K55" s="467">
        <f t="shared" si="36"/>
        <v>1165739</v>
      </c>
      <c r="L55" s="360"/>
    </row>
    <row r="56" spans="1:12" x14ac:dyDescent="0.2">
      <c r="A56" s="547"/>
      <c r="B56" s="548" t="s">
        <v>233</v>
      </c>
      <c r="C56" s="365" t="s">
        <v>218</v>
      </c>
      <c r="D56" s="468">
        <f>SUM(D50,D53)</f>
        <v>81377</v>
      </c>
      <c r="E56" s="468">
        <f t="shared" ref="E56:J56" si="39">SUM(E50,E53)</f>
        <v>100417</v>
      </c>
      <c r="F56" s="468">
        <f t="shared" si="39"/>
        <v>239839</v>
      </c>
      <c r="G56" s="468">
        <f t="shared" si="39"/>
        <v>105169</v>
      </c>
      <c r="H56" s="468">
        <f t="shared" si="39"/>
        <v>107453</v>
      </c>
      <c r="I56" s="468">
        <f t="shared" si="39"/>
        <v>48606</v>
      </c>
      <c r="J56" s="468">
        <f t="shared" si="39"/>
        <v>406076</v>
      </c>
      <c r="K56" s="467">
        <f t="shared" ref="K56" si="40">SUM(K50,K53)</f>
        <v>1088937</v>
      </c>
      <c r="L56" s="360"/>
    </row>
    <row r="57" spans="1:12" x14ac:dyDescent="0.2">
      <c r="A57" s="547"/>
      <c r="B57" s="548"/>
      <c r="C57" s="365" t="s">
        <v>219</v>
      </c>
      <c r="D57" s="468">
        <f>SUM(D54,D51)</f>
        <v>3396</v>
      </c>
      <c r="E57" s="468">
        <f t="shared" ref="E57:J57" si="41">SUM(E54,E51)</f>
        <v>42590</v>
      </c>
      <c r="F57" s="468">
        <f t="shared" si="41"/>
        <v>84581</v>
      </c>
      <c r="G57" s="468">
        <f t="shared" si="41"/>
        <v>49125</v>
      </c>
      <c r="H57" s="468">
        <f t="shared" si="41"/>
        <v>51291</v>
      </c>
      <c r="I57" s="468">
        <f t="shared" si="41"/>
        <v>29049</v>
      </c>
      <c r="J57" s="468">
        <f t="shared" si="41"/>
        <v>205029</v>
      </c>
      <c r="K57" s="467">
        <f t="shared" ref="K57" si="42">SUM(K51,K54)</f>
        <v>465061</v>
      </c>
      <c r="L57" s="360"/>
    </row>
    <row r="58" spans="1:12" x14ac:dyDescent="0.2">
      <c r="A58" s="553"/>
      <c r="B58" s="555"/>
      <c r="C58" s="554" t="s">
        <v>5</v>
      </c>
      <c r="D58" s="469">
        <f>SUM(D56:D57)</f>
        <v>84773</v>
      </c>
      <c r="E58" s="469">
        <f t="shared" ref="E58:J58" si="43">SUM(E56:E57)</f>
        <v>143007</v>
      </c>
      <c r="F58" s="469">
        <f t="shared" si="43"/>
        <v>324420</v>
      </c>
      <c r="G58" s="469">
        <f t="shared" si="43"/>
        <v>154294</v>
      </c>
      <c r="H58" s="469">
        <f t="shared" si="43"/>
        <v>158744</v>
      </c>
      <c r="I58" s="469">
        <f t="shared" si="43"/>
        <v>77655</v>
      </c>
      <c r="J58" s="469">
        <f t="shared" si="43"/>
        <v>611105</v>
      </c>
      <c r="K58" s="470">
        <f t="shared" ref="K58" si="44">SUM(D58:J58)</f>
        <v>1553998</v>
      </c>
      <c r="L58" s="360"/>
    </row>
    <row r="59" spans="1:12" x14ac:dyDescent="0.2">
      <c r="A59" s="556" t="s">
        <v>271</v>
      </c>
      <c r="L59" s="360"/>
    </row>
    <row r="60" spans="1:12" x14ac:dyDescent="0.2">
      <c r="A60" s="557" t="s">
        <v>272</v>
      </c>
      <c r="K60" s="359"/>
      <c r="L60" s="359"/>
    </row>
  </sheetData>
  <mergeCells count="1">
    <mergeCell ref="A1:F2"/>
  </mergeCells>
  <pageMargins left="0.7" right="0.7" top="0.75" bottom="0.75" header="0.3" footer="0.3"/>
  <pageSetup paperSize="9" scale="57" orientation="landscape" r:id="rId1"/>
  <ignoredErrors>
    <ignoredError sqref="A32 A41 A50" numberStoredAsText="1"/>
    <ignoredError sqref="K13 K22 K31" formula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L68"/>
  <sheetViews>
    <sheetView zoomScaleNormal="100" workbookViewId="0">
      <selection sqref="A1:F2"/>
    </sheetView>
  </sheetViews>
  <sheetFormatPr defaultColWidth="27.6640625" defaultRowHeight="12.75" x14ac:dyDescent="0.2"/>
  <cols>
    <col min="1" max="1" width="8.83203125" style="9" customWidth="1"/>
    <col min="2" max="2" width="40.33203125" style="9" customWidth="1"/>
    <col min="3" max="3" width="42" style="9" customWidth="1"/>
    <col min="4" max="4" width="16" style="9" customWidth="1"/>
    <col min="5" max="5" width="14.5" style="9" customWidth="1"/>
    <col min="6" max="6" width="14.1640625" style="9" customWidth="1"/>
    <col min="7" max="7" width="11.83203125" style="9" customWidth="1"/>
    <col min="8" max="8" width="19.5" style="9" customWidth="1"/>
    <col min="9" max="9" width="15.5" style="9" customWidth="1"/>
    <col min="10" max="10" width="18.6640625" style="9" customWidth="1"/>
    <col min="11" max="11" width="15" style="9" customWidth="1"/>
    <col min="12" max="16384" width="27.6640625" style="9"/>
  </cols>
  <sheetData>
    <row r="1" spans="1:11" ht="17.25" customHeight="1" x14ac:dyDescent="0.2">
      <c r="A1" s="750" t="s">
        <v>372</v>
      </c>
      <c r="B1" s="751"/>
      <c r="C1" s="751"/>
      <c r="D1" s="751"/>
      <c r="E1" s="751"/>
      <c r="F1" s="751"/>
      <c r="G1" s="8"/>
    </row>
    <row r="2" spans="1:11" ht="27" customHeight="1" x14ac:dyDescent="0.2">
      <c r="A2" s="751"/>
      <c r="B2" s="751"/>
      <c r="C2" s="751"/>
      <c r="D2" s="751"/>
      <c r="E2" s="751"/>
      <c r="F2" s="751"/>
      <c r="G2" s="8"/>
    </row>
    <row r="3" spans="1:11" ht="17.25" customHeight="1" x14ac:dyDescent="0.25">
      <c r="A3" s="371" t="s">
        <v>373</v>
      </c>
      <c r="B3" s="352"/>
      <c r="C3" s="352"/>
      <c r="D3" s="352"/>
      <c r="E3" s="353"/>
      <c r="F3" s="353"/>
      <c r="G3" s="8"/>
    </row>
    <row r="4" spans="1:11" ht="40.5" customHeight="1" x14ac:dyDescent="0.2">
      <c r="A4" s="355"/>
      <c r="B4" s="356"/>
      <c r="C4" s="357"/>
      <c r="D4" s="358" t="s">
        <v>203</v>
      </c>
      <c r="E4" s="358" t="s">
        <v>204</v>
      </c>
      <c r="F4" s="358" t="s">
        <v>205</v>
      </c>
      <c r="G4" s="358" t="s">
        <v>206</v>
      </c>
      <c r="H4" s="358" t="s">
        <v>207</v>
      </c>
      <c r="I4" s="358" t="s">
        <v>208</v>
      </c>
      <c r="J4" s="376" t="s">
        <v>216</v>
      </c>
      <c r="K4" s="376" t="s">
        <v>209</v>
      </c>
    </row>
    <row r="5" spans="1:11" ht="12.75" customHeight="1" x14ac:dyDescent="0.2">
      <c r="A5" s="343">
        <v>2016</v>
      </c>
      <c r="B5" s="344" t="s">
        <v>210</v>
      </c>
      <c r="C5" s="374" t="s">
        <v>244</v>
      </c>
      <c r="D5" s="471">
        <f>tab21a!D5/366</f>
        <v>2.4398907103825138</v>
      </c>
      <c r="E5" s="471">
        <f>tab21a!E5/366</f>
        <v>14.360655737704919</v>
      </c>
      <c r="F5" s="471">
        <f>tab21a!F5/366</f>
        <v>55.136612021857921</v>
      </c>
      <c r="G5" s="471">
        <f>tab21a!G5/366</f>
        <v>4.5683060109289615</v>
      </c>
      <c r="H5" s="471">
        <f>tab21a!H5/366</f>
        <v>9.7595628415300553</v>
      </c>
      <c r="I5" s="471">
        <f>tab21a!I5/366</f>
        <v>45.614754098360656</v>
      </c>
      <c r="J5" s="472">
        <f>tab21a!J5/366</f>
        <v>441.91256830601094</v>
      </c>
      <c r="K5" s="464">
        <f>SUM(D5:J5)</f>
        <v>573.79234972677591</v>
      </c>
    </row>
    <row r="6" spans="1:11" ht="12.75" customHeight="1" x14ac:dyDescent="0.2">
      <c r="A6" s="345"/>
      <c r="B6" s="346"/>
      <c r="C6" s="375" t="s">
        <v>245</v>
      </c>
      <c r="D6" s="549" t="s">
        <v>138</v>
      </c>
      <c r="E6" s="473">
        <f>tab21a!E6/366</f>
        <v>0.81967213114754101</v>
      </c>
      <c r="F6" s="473">
        <f>tab21a!F6/366</f>
        <v>2.2185792349726774</v>
      </c>
      <c r="G6" s="473">
        <f>tab21a!G6/366</f>
        <v>0.62295081967213117</v>
      </c>
      <c r="H6" s="473">
        <f>tab21a!H6/366</f>
        <v>0.39344262295081966</v>
      </c>
      <c r="I6" s="473">
        <f>tab21a!I6/366</f>
        <v>7.6256830601092895</v>
      </c>
      <c r="J6" s="474">
        <f>tab21a!J6/366</f>
        <v>67.215846994535525</v>
      </c>
      <c r="K6" s="467">
        <f t="shared" ref="K6:K58" si="0">SUM(D6:J6)</f>
        <v>78.896174863387984</v>
      </c>
    </row>
    <row r="7" spans="1:11" ht="12.75" customHeight="1" x14ac:dyDescent="0.2">
      <c r="A7" s="345"/>
      <c r="B7" s="348"/>
      <c r="C7" s="349" t="s">
        <v>217</v>
      </c>
      <c r="D7" s="475">
        <f>tab21a!D7/366</f>
        <v>2.4398907103825138</v>
      </c>
      <c r="E7" s="475">
        <f>tab21a!E7/366</f>
        <v>15.180327868852459</v>
      </c>
      <c r="F7" s="475">
        <f>tab21a!F7/366</f>
        <v>57.355191256830601</v>
      </c>
      <c r="G7" s="475">
        <f>tab21a!G7/366</f>
        <v>5.1912568306010929</v>
      </c>
      <c r="H7" s="475">
        <f>tab21a!H7/366</f>
        <v>10.153005464480874</v>
      </c>
      <c r="I7" s="475">
        <f>tab21a!I7/366</f>
        <v>53.240437158469945</v>
      </c>
      <c r="J7" s="476">
        <f>tab21a!J7/366</f>
        <v>509.12841530054646</v>
      </c>
      <c r="K7" s="467">
        <f t="shared" si="0"/>
        <v>652.68852459016398</v>
      </c>
    </row>
    <row r="8" spans="1:11" ht="12.75" customHeight="1" x14ac:dyDescent="0.2">
      <c r="A8" s="345"/>
      <c r="B8" s="346" t="s">
        <v>212</v>
      </c>
      <c r="C8" s="347" t="s">
        <v>218</v>
      </c>
      <c r="D8" s="473">
        <f>tab21a!D8/366</f>
        <v>168.23770491803279</v>
      </c>
      <c r="E8" s="473">
        <f>tab21a!E8/366</f>
        <v>164.4344262295082</v>
      </c>
      <c r="F8" s="473">
        <f>tab21a!F8/366</f>
        <v>402.36612021857923</v>
      </c>
      <c r="G8" s="473">
        <f>tab21a!G8/366</f>
        <v>187.68852459016392</v>
      </c>
      <c r="H8" s="473">
        <f>tab21a!H8/366</f>
        <v>177.93715846994536</v>
      </c>
      <c r="I8" s="473">
        <f>tab21a!I8/366</f>
        <v>45.94535519125683</v>
      </c>
      <c r="J8" s="474">
        <f>tab21a!J8/366</f>
        <v>426.19398907103823</v>
      </c>
      <c r="K8" s="467">
        <f t="shared" si="0"/>
        <v>1572.8032786885246</v>
      </c>
    </row>
    <row r="9" spans="1:11" ht="12.75" customHeight="1" x14ac:dyDescent="0.2">
      <c r="A9" s="345"/>
      <c r="B9" s="346"/>
      <c r="C9" s="347" t="s">
        <v>219</v>
      </c>
      <c r="D9" s="473">
        <f>tab21a!D9/366</f>
        <v>6.1065573770491799</v>
      </c>
      <c r="E9" s="473">
        <f>tab21a!E9/366</f>
        <v>41.18306010928962</v>
      </c>
      <c r="F9" s="473">
        <f>tab21a!F9/366</f>
        <v>84.983606557377044</v>
      </c>
      <c r="G9" s="473">
        <f>tab21a!G9/366</f>
        <v>58.120218579234972</v>
      </c>
      <c r="H9" s="473">
        <f>tab21a!H9/366</f>
        <v>51.868852459016395</v>
      </c>
      <c r="I9" s="473">
        <f>tab21a!I9/366</f>
        <v>24.057377049180328</v>
      </c>
      <c r="J9" s="474">
        <f>tab21a!J9/366</f>
        <v>100.50546448087432</v>
      </c>
      <c r="K9" s="467">
        <f t="shared" si="0"/>
        <v>366.82513661202188</v>
      </c>
    </row>
    <row r="10" spans="1:11" ht="12.75" customHeight="1" x14ac:dyDescent="0.2">
      <c r="A10" s="345"/>
      <c r="B10" s="348"/>
      <c r="C10" s="349" t="s">
        <v>220</v>
      </c>
      <c r="D10" s="475">
        <f>tab21a!D10/366</f>
        <v>174.34426229508196</v>
      </c>
      <c r="E10" s="475">
        <f>tab21a!E10/366</f>
        <v>205.61748633879782</v>
      </c>
      <c r="F10" s="475">
        <f>tab21a!F10/366</f>
        <v>487.3497267759563</v>
      </c>
      <c r="G10" s="475">
        <f>tab21a!G10/366</f>
        <v>245.80874316939889</v>
      </c>
      <c r="H10" s="475">
        <f>tab21a!H10/366</f>
        <v>229.80601092896174</v>
      </c>
      <c r="I10" s="475">
        <f>tab21a!I10/366</f>
        <v>70.002732240437155</v>
      </c>
      <c r="J10" s="476">
        <f>tab21a!J10/366</f>
        <v>526.6994535519126</v>
      </c>
      <c r="K10" s="467">
        <f t="shared" si="0"/>
        <v>1939.6284153005463</v>
      </c>
    </row>
    <row r="11" spans="1:11" ht="12.75" customHeight="1" x14ac:dyDescent="0.2">
      <c r="A11" s="345"/>
      <c r="B11" s="346" t="s">
        <v>292</v>
      </c>
      <c r="C11" s="365" t="s">
        <v>218</v>
      </c>
      <c r="D11" s="475">
        <f>tab21a!D11/366</f>
        <v>170.6775956284153</v>
      </c>
      <c r="E11" s="475">
        <f>tab21a!E11/366</f>
        <v>178.79508196721312</v>
      </c>
      <c r="F11" s="475">
        <f>tab21a!F11/366</f>
        <v>457.50273224043718</v>
      </c>
      <c r="G11" s="475">
        <f>tab21a!G11/366</f>
        <v>192.2568306010929</v>
      </c>
      <c r="H11" s="475">
        <f>tab21a!H11/366</f>
        <v>187.69672131147541</v>
      </c>
      <c r="I11" s="475">
        <f>tab21a!I11/366</f>
        <v>91.560109289617486</v>
      </c>
      <c r="J11" s="475">
        <f>tab21a!J11/366</f>
        <v>868.10655737704917</v>
      </c>
      <c r="K11" s="467">
        <f t="shared" si="0"/>
        <v>2146.5956284153008</v>
      </c>
    </row>
    <row r="12" spans="1:11" ht="12.75" customHeight="1" x14ac:dyDescent="0.2">
      <c r="A12" s="345"/>
      <c r="B12" s="8"/>
      <c r="C12" s="365" t="s">
        <v>219</v>
      </c>
      <c r="D12" s="475">
        <f>tab21a!D12/366</f>
        <v>6.1065573770491799</v>
      </c>
      <c r="E12" s="475">
        <f>tab21a!E12/366</f>
        <v>42.002732240437162</v>
      </c>
      <c r="F12" s="475">
        <f>tab21a!F12/366</f>
        <v>87.202185792349724</v>
      </c>
      <c r="G12" s="475">
        <f>tab21a!G12/366</f>
        <v>58.743169398907106</v>
      </c>
      <c r="H12" s="475">
        <f>tab21a!H12/366</f>
        <v>52.26229508196721</v>
      </c>
      <c r="I12" s="475">
        <f>tab21a!I12/366</f>
        <v>31.683060109289617</v>
      </c>
      <c r="J12" s="475">
        <f>tab21a!J12/366</f>
        <v>167.72131147540983</v>
      </c>
      <c r="K12" s="467">
        <f t="shared" si="0"/>
        <v>445.72131147540983</v>
      </c>
    </row>
    <row r="13" spans="1:11" ht="12.75" customHeight="1" x14ac:dyDescent="0.2">
      <c r="A13" s="350"/>
      <c r="B13" s="8"/>
      <c r="C13" s="351" t="s">
        <v>211</v>
      </c>
      <c r="D13" s="477">
        <f>tab21a!D13/366</f>
        <v>176.78415300546447</v>
      </c>
      <c r="E13" s="477">
        <f>tab21a!E13/366</f>
        <v>220.79781420765028</v>
      </c>
      <c r="F13" s="477">
        <f>tab21a!F13/366</f>
        <v>544.70491803278685</v>
      </c>
      <c r="G13" s="477">
        <f>tab21a!G13/366</f>
        <v>251</v>
      </c>
      <c r="H13" s="477">
        <f>tab21a!H13/366</f>
        <v>239.95901639344262</v>
      </c>
      <c r="I13" s="477">
        <f>tab21a!I13/366</f>
        <v>123.2431693989071</v>
      </c>
      <c r="J13" s="478">
        <f>tab21a!J13/366</f>
        <v>1035.827868852459</v>
      </c>
      <c r="K13" s="470">
        <f t="shared" si="0"/>
        <v>2592.3169398907103</v>
      </c>
    </row>
    <row r="14" spans="1:11" ht="12.75" customHeight="1" x14ac:dyDescent="0.2">
      <c r="A14" s="343">
        <v>2015</v>
      </c>
      <c r="B14" s="344" t="s">
        <v>221</v>
      </c>
      <c r="C14" s="347" t="s">
        <v>218</v>
      </c>
      <c r="D14" s="471">
        <f>tab21a!D14/365</f>
        <v>3.0246575342465754</v>
      </c>
      <c r="E14" s="471">
        <f>tab21a!E14/365</f>
        <v>14.827397260273973</v>
      </c>
      <c r="F14" s="471">
        <f>tab21a!F14/365</f>
        <v>63.627397260273973</v>
      </c>
      <c r="G14" s="471">
        <f>tab21a!G14/365</f>
        <v>3.8849315068493149</v>
      </c>
      <c r="H14" s="471">
        <f>tab21a!H14/365</f>
        <v>9.4602739726027405</v>
      </c>
      <c r="I14" s="471">
        <f>tab21a!I14/365</f>
        <v>54.098630136986301</v>
      </c>
      <c r="J14" s="472">
        <f>tab21a!J14/365</f>
        <v>544.56986301369864</v>
      </c>
      <c r="K14" s="464">
        <f t="shared" si="0"/>
        <v>693.49315068493149</v>
      </c>
    </row>
    <row r="15" spans="1:11" ht="12.75" customHeight="1" x14ac:dyDescent="0.2">
      <c r="A15" s="345"/>
      <c r="B15" s="346"/>
      <c r="C15" s="347" t="s">
        <v>219</v>
      </c>
      <c r="D15" s="549" t="s">
        <v>138</v>
      </c>
      <c r="E15" s="473">
        <f>tab21a!E15/365</f>
        <v>1.5671232876712329</v>
      </c>
      <c r="F15" s="473">
        <f>tab21a!F15/365</f>
        <v>1.5178082191780822</v>
      </c>
      <c r="G15" s="473">
        <f>tab21a!G15/365</f>
        <v>1.832876712328767</v>
      </c>
      <c r="H15" s="473">
        <f>tab21a!H15/365</f>
        <v>0.90410958904109584</v>
      </c>
      <c r="I15" s="473">
        <f>tab21a!I15/365</f>
        <v>19.991780821917807</v>
      </c>
      <c r="J15" s="474">
        <f>tab21a!J15/365</f>
        <v>153.11506849315069</v>
      </c>
      <c r="K15" s="467">
        <f t="shared" si="0"/>
        <v>178.92876712328768</v>
      </c>
    </row>
    <row r="16" spans="1:11" ht="12.75" customHeight="1" x14ac:dyDescent="0.2">
      <c r="A16" s="345"/>
      <c r="B16" s="348"/>
      <c r="C16" s="349" t="s">
        <v>222</v>
      </c>
      <c r="D16" s="475">
        <f>tab21a!D16/365</f>
        <v>3.0246575342465754</v>
      </c>
      <c r="E16" s="475">
        <f>tab21a!E16/365</f>
        <v>16.394520547945206</v>
      </c>
      <c r="F16" s="475">
        <f>tab21a!F16/365</f>
        <v>65.145205479452059</v>
      </c>
      <c r="G16" s="475">
        <f>tab21a!G16/365</f>
        <v>5.7178082191780826</v>
      </c>
      <c r="H16" s="475">
        <f>tab21a!H16/365</f>
        <v>10.364383561643836</v>
      </c>
      <c r="I16" s="475">
        <f>tab21a!I16/365</f>
        <v>74.090410958904116</v>
      </c>
      <c r="J16" s="476">
        <f>tab21a!J16/365</f>
        <v>697.68493150684935</v>
      </c>
      <c r="K16" s="467">
        <f t="shared" si="0"/>
        <v>872.42191780821918</v>
      </c>
    </row>
    <row r="17" spans="1:11" ht="12.75" customHeight="1" x14ac:dyDescent="0.2">
      <c r="A17" s="345"/>
      <c r="B17" s="346" t="s">
        <v>223</v>
      </c>
      <c r="C17" s="347" t="s">
        <v>218</v>
      </c>
      <c r="D17" s="473">
        <f>tab21a!D17/365</f>
        <v>174.0958904109589</v>
      </c>
      <c r="E17" s="473">
        <f>tab21a!E17/365</f>
        <v>168.68493150684932</v>
      </c>
      <c r="F17" s="473">
        <f>tab21a!F17/365</f>
        <v>418.48219178082189</v>
      </c>
      <c r="G17" s="473">
        <f>tab21a!G17/365</f>
        <v>192.45205479452054</v>
      </c>
      <c r="H17" s="473">
        <f>tab21a!H17/365</f>
        <v>203.65479452054794</v>
      </c>
      <c r="I17" s="473">
        <f>tab21a!I17/365</f>
        <v>63.386301369863013</v>
      </c>
      <c r="J17" s="474">
        <f>tab21a!J17/365</f>
        <v>497.53698630136984</v>
      </c>
      <c r="K17" s="467">
        <f t="shared" si="0"/>
        <v>1718.2931506849316</v>
      </c>
    </row>
    <row r="18" spans="1:11" ht="12.75" customHeight="1" x14ac:dyDescent="0.2">
      <c r="A18" s="345"/>
      <c r="B18" s="346"/>
      <c r="C18" s="347" t="s">
        <v>219</v>
      </c>
      <c r="D18" s="473">
        <f>tab21a!D18/365</f>
        <v>6.8630136986301373</v>
      </c>
      <c r="E18" s="473">
        <f>tab21a!E18/365</f>
        <v>60.471232876712328</v>
      </c>
      <c r="F18" s="473">
        <f>tab21a!F18/365</f>
        <v>127.86575342465754</v>
      </c>
      <c r="G18" s="473">
        <f>tab21a!G18/365</f>
        <v>82.597260273972609</v>
      </c>
      <c r="H18" s="473">
        <f>tab21a!H18/365</f>
        <v>72.9945205479452</v>
      </c>
      <c r="I18" s="473">
        <f>tab21a!I18/365</f>
        <v>41.304109589041097</v>
      </c>
      <c r="J18" s="474">
        <f>tab21a!J18/365</f>
        <v>175.63835616438357</v>
      </c>
      <c r="K18" s="467">
        <f t="shared" si="0"/>
        <v>567.73424657534247</v>
      </c>
    </row>
    <row r="19" spans="1:11" ht="12.75" customHeight="1" x14ac:dyDescent="0.2">
      <c r="A19" s="345"/>
      <c r="B19" s="348"/>
      <c r="C19" s="349" t="s">
        <v>224</v>
      </c>
      <c r="D19" s="475">
        <f>tab21a!D19/365</f>
        <v>180.95890410958904</v>
      </c>
      <c r="E19" s="475">
        <f>tab21a!E19/365</f>
        <v>229.15616438356165</v>
      </c>
      <c r="F19" s="475">
        <f>tab21a!F19/365</f>
        <v>546.3479452054795</v>
      </c>
      <c r="G19" s="475">
        <f>tab21a!G19/365</f>
        <v>275.04931506849317</v>
      </c>
      <c r="H19" s="475">
        <f>tab21a!H19/365</f>
        <v>276.64931506849314</v>
      </c>
      <c r="I19" s="475">
        <f>tab21a!I19/365</f>
        <v>104.69041095890411</v>
      </c>
      <c r="J19" s="476">
        <f>tab21a!J19/365</f>
        <v>673.17534246575337</v>
      </c>
      <c r="K19" s="467">
        <f t="shared" si="0"/>
        <v>2286.0273972602736</v>
      </c>
    </row>
    <row r="20" spans="1:11" ht="12.75" customHeight="1" x14ac:dyDescent="0.2">
      <c r="A20" s="345"/>
      <c r="B20" s="346" t="s">
        <v>233</v>
      </c>
      <c r="C20" s="365" t="s">
        <v>218</v>
      </c>
      <c r="D20" s="475">
        <f>tab21a!D20/365</f>
        <v>177.12054794520549</v>
      </c>
      <c r="E20" s="475">
        <f>tab21a!E20/365</f>
        <v>183.51232876712328</v>
      </c>
      <c r="F20" s="475">
        <f>tab21a!F20/365</f>
        <v>482.10958904109589</v>
      </c>
      <c r="G20" s="475">
        <f>tab21a!G20/365</f>
        <v>196.33698630136988</v>
      </c>
      <c r="H20" s="475">
        <f>tab21a!H20/365</f>
        <v>213.11506849315069</v>
      </c>
      <c r="I20" s="475">
        <f>tab21a!I20/365</f>
        <v>117.48493150684932</v>
      </c>
      <c r="J20" s="475">
        <f>tab21a!J20/365</f>
        <v>1042.1068493150685</v>
      </c>
      <c r="K20" s="467">
        <f t="shared" si="0"/>
        <v>2411.7863013698629</v>
      </c>
    </row>
    <row r="21" spans="1:11" ht="12.75" customHeight="1" x14ac:dyDescent="0.2">
      <c r="A21" s="345"/>
      <c r="B21" s="346"/>
      <c r="C21" s="365" t="s">
        <v>219</v>
      </c>
      <c r="D21" s="475">
        <f>tab21a!D21/365</f>
        <v>6.8630136986301373</v>
      </c>
      <c r="E21" s="475">
        <f>tab21a!E21/365</f>
        <v>62.038356164383565</v>
      </c>
      <c r="F21" s="475">
        <f>tab21a!F21/365</f>
        <v>129.38356164383561</v>
      </c>
      <c r="G21" s="475">
        <f>tab21a!G21/365</f>
        <v>84.430136986301363</v>
      </c>
      <c r="H21" s="475">
        <f>tab21a!H21/365</f>
        <v>73.898630136986299</v>
      </c>
      <c r="I21" s="475">
        <f>tab21a!I21/365</f>
        <v>61.295890410958904</v>
      </c>
      <c r="J21" s="475">
        <f>tab21a!J21/365</f>
        <v>328.75342465753425</v>
      </c>
      <c r="K21" s="467">
        <f t="shared" si="0"/>
        <v>746.66301369863015</v>
      </c>
    </row>
    <row r="22" spans="1:11" ht="12.75" customHeight="1" x14ac:dyDescent="0.2">
      <c r="A22" s="350"/>
      <c r="B22" s="8"/>
      <c r="C22" s="351" t="s">
        <v>5</v>
      </c>
      <c r="D22" s="477">
        <f>tab21a!D22/365</f>
        <v>183.98356164383563</v>
      </c>
      <c r="E22" s="477">
        <f>tab21a!E22/365</f>
        <v>245.55068493150685</v>
      </c>
      <c r="F22" s="477">
        <f>tab21a!F22/365</f>
        <v>611.49315068493149</v>
      </c>
      <c r="G22" s="477">
        <f>tab21a!G22/365</f>
        <v>280.76712328767121</v>
      </c>
      <c r="H22" s="477">
        <f>tab21a!H22/365</f>
        <v>287.01369863013701</v>
      </c>
      <c r="I22" s="477">
        <f>tab21a!I22/365</f>
        <v>178.78082191780823</v>
      </c>
      <c r="J22" s="478">
        <f>tab21a!J22/365</f>
        <v>1370.8602739726027</v>
      </c>
      <c r="K22" s="470">
        <f t="shared" si="0"/>
        <v>3158.449315068493</v>
      </c>
    </row>
    <row r="23" spans="1:11" ht="12.75" customHeight="1" x14ac:dyDescent="0.2">
      <c r="A23" s="343">
        <v>2014</v>
      </c>
      <c r="B23" s="344" t="s">
        <v>221</v>
      </c>
      <c r="C23" s="347" t="s">
        <v>218</v>
      </c>
      <c r="D23" s="471">
        <f>tab21a!D23/365</f>
        <v>2.3753424657534246</v>
      </c>
      <c r="E23" s="471">
        <f>tab21a!E23/365</f>
        <v>14.421917808219177</v>
      </c>
      <c r="F23" s="471">
        <f>tab21a!F23/365</f>
        <v>68.345205479452048</v>
      </c>
      <c r="G23" s="471">
        <f>tab21a!G23/365</f>
        <v>4.3671232876712329</v>
      </c>
      <c r="H23" s="471">
        <f>tab21a!H23/365</f>
        <v>8.7369863013698623</v>
      </c>
      <c r="I23" s="471">
        <f>tab21a!I23/365</f>
        <v>57.8</v>
      </c>
      <c r="J23" s="472">
        <f>tab21a!J23/365</f>
        <v>541.38082191780825</v>
      </c>
      <c r="K23" s="464">
        <f t="shared" si="0"/>
        <v>697.42739726027401</v>
      </c>
    </row>
    <row r="24" spans="1:11" ht="13.5" customHeight="1" x14ac:dyDescent="0.2">
      <c r="A24" s="345"/>
      <c r="B24" s="346"/>
      <c r="C24" s="347" t="s">
        <v>219</v>
      </c>
      <c r="D24" s="549" t="s">
        <v>138</v>
      </c>
      <c r="E24" s="473">
        <f>tab21a!E24/365</f>
        <v>0.9945205479452055</v>
      </c>
      <c r="F24" s="473">
        <f>tab21a!F24/365</f>
        <v>1.5424657534246575</v>
      </c>
      <c r="G24" s="473">
        <f>tab21a!G24/365</f>
        <v>1.6219178082191781</v>
      </c>
      <c r="H24" s="473">
        <f>tab21a!H24/365</f>
        <v>0.92328767123287669</v>
      </c>
      <c r="I24" s="473">
        <f>tab21a!I24/365</f>
        <v>19.161643835616438</v>
      </c>
      <c r="J24" s="474">
        <f>tab21a!J24/365</f>
        <v>165.32876712328766</v>
      </c>
      <c r="K24" s="467">
        <f t="shared" si="0"/>
        <v>189.57260273972602</v>
      </c>
    </row>
    <row r="25" spans="1:11" ht="12.75" customHeight="1" x14ac:dyDescent="0.2">
      <c r="A25" s="345"/>
      <c r="B25" s="348"/>
      <c r="C25" s="349" t="s">
        <v>222</v>
      </c>
      <c r="D25" s="475">
        <f>tab21a!D25/365</f>
        <v>2.3753424657534246</v>
      </c>
      <c r="E25" s="475">
        <f>tab21a!E25/365</f>
        <v>15.416438356164383</v>
      </c>
      <c r="F25" s="475">
        <f>tab21a!F25/365</f>
        <v>69.887671232876713</v>
      </c>
      <c r="G25" s="475">
        <f>tab21a!G25/365</f>
        <v>5.9890410958904106</v>
      </c>
      <c r="H25" s="475">
        <f>tab21a!H25/365</f>
        <v>9.6602739726027398</v>
      </c>
      <c r="I25" s="475">
        <f>tab21a!I25/365</f>
        <v>76.961643835616442</v>
      </c>
      <c r="J25" s="476">
        <f>tab21a!J25/365</f>
        <v>706.70958904109591</v>
      </c>
      <c r="K25" s="467">
        <f t="shared" si="0"/>
        <v>887</v>
      </c>
    </row>
    <row r="26" spans="1:11" ht="12.75" customHeight="1" x14ac:dyDescent="0.2">
      <c r="A26" s="345"/>
      <c r="B26" s="346" t="s">
        <v>223</v>
      </c>
      <c r="C26" s="347" t="s">
        <v>218</v>
      </c>
      <c r="D26" s="473">
        <f>tab21a!D26/365</f>
        <v>182.07123287671232</v>
      </c>
      <c r="E26" s="473">
        <f>tab21a!E26/365</f>
        <v>191.43835616438355</v>
      </c>
      <c r="F26" s="473">
        <f>tab21a!F26/365</f>
        <v>451.72328767123287</v>
      </c>
      <c r="G26" s="473">
        <f>tab21a!G26/365</f>
        <v>215.04657534246576</v>
      </c>
      <c r="H26" s="473">
        <f>tab21a!H26/365</f>
        <v>218.74246575342465</v>
      </c>
      <c r="I26" s="473">
        <f>tab21a!I26/365</f>
        <v>64.443835616438349</v>
      </c>
      <c r="J26" s="474">
        <f>tab21a!J26/365</f>
        <v>487.74794520547943</v>
      </c>
      <c r="K26" s="467">
        <f t="shared" si="0"/>
        <v>1811.2136986301371</v>
      </c>
    </row>
    <row r="27" spans="1:11" ht="12.75" customHeight="1" x14ac:dyDescent="0.2">
      <c r="A27" s="345"/>
      <c r="B27" s="346"/>
      <c r="C27" s="347" t="s">
        <v>219</v>
      </c>
      <c r="D27" s="473">
        <f>tab21a!D27/365</f>
        <v>6.6630136986301371</v>
      </c>
      <c r="E27" s="473">
        <f>tab21a!E27/365</f>
        <v>74.575342465753423</v>
      </c>
      <c r="F27" s="473">
        <f>tab21a!F27/365</f>
        <v>154.50684931506851</v>
      </c>
      <c r="G27" s="473">
        <f>tab21a!G27/365</f>
        <v>93.213698630136989</v>
      </c>
      <c r="H27" s="473">
        <f>tab21a!H27/365</f>
        <v>91.37534246575342</v>
      </c>
      <c r="I27" s="473">
        <f>tab21a!I27/365</f>
        <v>43.397260273972606</v>
      </c>
      <c r="J27" s="474">
        <f>tab21a!J27/365</f>
        <v>179.57260273972602</v>
      </c>
      <c r="K27" s="467">
        <f t="shared" si="0"/>
        <v>643.3041095890411</v>
      </c>
    </row>
    <row r="28" spans="1:11" ht="12.75" customHeight="1" x14ac:dyDescent="0.2">
      <c r="A28" s="345"/>
      <c r="B28" s="348"/>
      <c r="C28" s="349" t="s">
        <v>224</v>
      </c>
      <c r="D28" s="475">
        <f>tab21a!D28/365</f>
        <v>188.73424657534247</v>
      </c>
      <c r="E28" s="475">
        <f>tab21a!E28/365</f>
        <v>266.01369863013701</v>
      </c>
      <c r="F28" s="475">
        <f>tab21a!F28/365</f>
        <v>606.23013698630132</v>
      </c>
      <c r="G28" s="475">
        <f>tab21a!G28/365</f>
        <v>308.26027397260276</v>
      </c>
      <c r="H28" s="475">
        <f>tab21a!H28/365</f>
        <v>310.11780821917807</v>
      </c>
      <c r="I28" s="475">
        <f>tab21a!I28/365</f>
        <v>107.84109589041095</v>
      </c>
      <c r="J28" s="476">
        <f>tab21a!J28/365</f>
        <v>667.32054794520548</v>
      </c>
      <c r="K28" s="467">
        <f t="shared" si="0"/>
        <v>2454.5178082191778</v>
      </c>
    </row>
    <row r="29" spans="1:11" ht="12.75" customHeight="1" x14ac:dyDescent="0.2">
      <c r="A29" s="345"/>
      <c r="B29" s="346" t="s">
        <v>233</v>
      </c>
      <c r="C29" s="365" t="s">
        <v>218</v>
      </c>
      <c r="D29" s="475">
        <f>tab21a!D29/365</f>
        <v>184.44657534246576</v>
      </c>
      <c r="E29" s="475">
        <f>tab21a!E29/365</f>
        <v>205.86027397260273</v>
      </c>
      <c r="F29" s="475">
        <f>tab21a!F29/365</f>
        <v>520.06849315068496</v>
      </c>
      <c r="G29" s="475">
        <f>tab21a!G29/365</f>
        <v>219.41369863013699</v>
      </c>
      <c r="H29" s="475">
        <f>tab21a!H29/365</f>
        <v>227.47945205479451</v>
      </c>
      <c r="I29" s="475">
        <f>tab21a!I29/365</f>
        <v>122.24383561643836</v>
      </c>
      <c r="J29" s="475">
        <f>tab21a!J29/365</f>
        <v>1029.1287671232876</v>
      </c>
      <c r="K29" s="467">
        <f t="shared" si="0"/>
        <v>2508.6410958904107</v>
      </c>
    </row>
    <row r="30" spans="1:11" ht="12.75" customHeight="1" x14ac:dyDescent="0.2">
      <c r="A30" s="345"/>
      <c r="B30" s="346"/>
      <c r="C30" s="365" t="s">
        <v>219</v>
      </c>
      <c r="D30" s="475">
        <f>tab21a!D30/365</f>
        <v>6.6630136986301371</v>
      </c>
      <c r="E30" s="475">
        <f>tab21a!E30/365</f>
        <v>75.569863013698637</v>
      </c>
      <c r="F30" s="475">
        <f>tab21a!F30/365</f>
        <v>156.04931506849314</v>
      </c>
      <c r="G30" s="475">
        <f>tab21a!G30/365</f>
        <v>94.835616438356169</v>
      </c>
      <c r="H30" s="475">
        <f>tab21a!H30/365</f>
        <v>92.298630136986304</v>
      </c>
      <c r="I30" s="475">
        <f>tab21a!I30/365</f>
        <v>62.558904109589044</v>
      </c>
      <c r="J30" s="475">
        <f>tab21a!J30/365</f>
        <v>344.90136986301371</v>
      </c>
      <c r="K30" s="467">
        <f t="shared" si="0"/>
        <v>832.8767123287671</v>
      </c>
    </row>
    <row r="31" spans="1:11" ht="12.75" customHeight="1" x14ac:dyDescent="0.2">
      <c r="A31" s="350"/>
      <c r="B31" s="8"/>
      <c r="C31" s="351" t="s">
        <v>5</v>
      </c>
      <c r="D31" s="477">
        <f>tab21a!D31/365</f>
        <v>191.10958904109589</v>
      </c>
      <c r="E31" s="477">
        <f>tab21a!E31/365</f>
        <v>281.43013698630136</v>
      </c>
      <c r="F31" s="477">
        <f>tab21a!F31/365</f>
        <v>676.11780821917807</v>
      </c>
      <c r="G31" s="477">
        <f>tab21a!G31/365</f>
        <v>314.24931506849316</v>
      </c>
      <c r="H31" s="477">
        <f>tab21a!H31/365</f>
        <v>319.77808219178081</v>
      </c>
      <c r="I31" s="477">
        <f>tab21a!I31/365</f>
        <v>184.8027397260274</v>
      </c>
      <c r="J31" s="478">
        <f>tab21a!J31/365</f>
        <v>1374.0301369863014</v>
      </c>
      <c r="K31" s="470">
        <f t="shared" si="0"/>
        <v>3341.5178082191778</v>
      </c>
    </row>
    <row r="32" spans="1:11" ht="12.75" customHeight="1" x14ac:dyDescent="0.2">
      <c r="A32" s="544">
        <v>2013</v>
      </c>
      <c r="B32" s="344" t="s">
        <v>221</v>
      </c>
      <c r="C32" s="347" t="s">
        <v>218</v>
      </c>
      <c r="D32" s="471">
        <f>tab21a!D32/365</f>
        <v>2.0767123287671234</v>
      </c>
      <c r="E32" s="471">
        <f>tab21a!E32/365</f>
        <v>13.687671232876712</v>
      </c>
      <c r="F32" s="471">
        <f>tab21a!F32/365</f>
        <v>60.257534246575339</v>
      </c>
      <c r="G32" s="471">
        <f>tab21a!G32/365</f>
        <v>5.397260273972603</v>
      </c>
      <c r="H32" s="471">
        <f>tab21a!H32/365</f>
        <v>8.4657534246575334</v>
      </c>
      <c r="I32" s="471">
        <f>tab21a!I32/365</f>
        <v>57.909589041095892</v>
      </c>
      <c r="J32" s="472">
        <f>tab21a!J32/365</f>
        <v>474</v>
      </c>
      <c r="K32" s="464">
        <f t="shared" si="0"/>
        <v>621.79452054794524</v>
      </c>
    </row>
    <row r="33" spans="1:11" ht="12.75" customHeight="1" x14ac:dyDescent="0.2">
      <c r="A33" s="398"/>
      <c r="B33" s="346"/>
      <c r="C33" s="347" t="s">
        <v>219</v>
      </c>
      <c r="D33" s="549" t="s">
        <v>138</v>
      </c>
      <c r="E33" s="473">
        <f>tab21a!E33/365</f>
        <v>1.5315068493150685</v>
      </c>
      <c r="F33" s="473">
        <f>tab21a!F33/365</f>
        <v>2.1315068493150684</v>
      </c>
      <c r="G33" s="473">
        <f>tab21a!G33/365</f>
        <v>0.60821917808219184</v>
      </c>
      <c r="H33" s="473">
        <f>tab21a!H33/365</f>
        <v>0.84109589041095889</v>
      </c>
      <c r="I33" s="473">
        <f>tab21a!I33/365</f>
        <v>23.649315068493152</v>
      </c>
      <c r="J33" s="474">
        <f>tab21a!J33/365</f>
        <v>200.59178082191781</v>
      </c>
      <c r="K33" s="467">
        <f t="shared" si="0"/>
        <v>229.35342465753425</v>
      </c>
    </row>
    <row r="34" spans="1:11" ht="12.75" customHeight="1" x14ac:dyDescent="0.2">
      <c r="A34" s="398"/>
      <c r="B34" s="348"/>
      <c r="C34" s="349" t="s">
        <v>222</v>
      </c>
      <c r="D34" s="475">
        <f>tab21a!D34/365</f>
        <v>2.0767123287671234</v>
      </c>
      <c r="E34" s="475">
        <f>tab21a!E34/365</f>
        <v>15.219178082191782</v>
      </c>
      <c r="F34" s="475">
        <f>tab21a!F34/365</f>
        <v>62.389041095890413</v>
      </c>
      <c r="G34" s="475">
        <f>tab21a!G34/365</f>
        <v>6.0054794520547947</v>
      </c>
      <c r="H34" s="475">
        <f>tab21a!H34/365</f>
        <v>9.3068493150684937</v>
      </c>
      <c r="I34" s="475">
        <f>tab21a!I34/365</f>
        <v>81.558904109589037</v>
      </c>
      <c r="J34" s="476">
        <f>tab21a!J34/365</f>
        <v>674.59178082191784</v>
      </c>
      <c r="K34" s="467">
        <f t="shared" si="0"/>
        <v>851.14794520547946</v>
      </c>
    </row>
    <row r="35" spans="1:11" ht="12.75" customHeight="1" x14ac:dyDescent="0.2">
      <c r="A35" s="398"/>
      <c r="B35" s="346" t="s">
        <v>223</v>
      </c>
      <c r="C35" s="347" t="s">
        <v>218</v>
      </c>
      <c r="D35" s="473">
        <f>tab21a!D35/365</f>
        <v>191.93424657534246</v>
      </c>
      <c r="E35" s="473">
        <f>tab21a!E35/365</f>
        <v>203.56712328767122</v>
      </c>
      <c r="F35" s="473">
        <f>tab21a!F35/365</f>
        <v>497.40273972602739</v>
      </c>
      <c r="G35" s="473">
        <f>tab21a!G35/365</f>
        <v>226.67945205479452</v>
      </c>
      <c r="H35" s="473">
        <f>tab21a!H35/365</f>
        <v>240.24657534246575</v>
      </c>
      <c r="I35" s="473">
        <f>tab21a!I35/365</f>
        <v>67.61643835616438</v>
      </c>
      <c r="J35" s="474">
        <f>tab21a!J35/365</f>
        <v>589.158904109589</v>
      </c>
      <c r="K35" s="467">
        <f t="shared" si="0"/>
        <v>2016.6054794520549</v>
      </c>
    </row>
    <row r="36" spans="1:11" ht="12.75" customHeight="1" x14ac:dyDescent="0.2">
      <c r="A36" s="398"/>
      <c r="B36" s="346"/>
      <c r="C36" s="347" t="s">
        <v>219</v>
      </c>
      <c r="D36" s="473">
        <f>tab21a!D36/365</f>
        <v>7.624657534246575</v>
      </c>
      <c r="E36" s="473">
        <f>tab21a!E36/365</f>
        <v>72.441095890410963</v>
      </c>
      <c r="F36" s="473">
        <f>tab21a!F36/365</f>
        <v>167.86575342465753</v>
      </c>
      <c r="G36" s="473">
        <f>tab21a!G36/365</f>
        <v>100.43013698630136</v>
      </c>
      <c r="H36" s="473">
        <f>tab21a!H36/365</f>
        <v>102.77260273972603</v>
      </c>
      <c r="I36" s="473">
        <f>tab21a!I36/365</f>
        <v>48.791780821917811</v>
      </c>
      <c r="J36" s="474">
        <f>tab21a!J36/365</f>
        <v>283.41095890410958</v>
      </c>
      <c r="K36" s="467">
        <f t="shared" si="0"/>
        <v>783.33698630136985</v>
      </c>
    </row>
    <row r="37" spans="1:11" ht="12.75" customHeight="1" x14ac:dyDescent="0.2">
      <c r="A37" s="398"/>
      <c r="B37" s="348"/>
      <c r="C37" s="349" t="s">
        <v>224</v>
      </c>
      <c r="D37" s="475">
        <f>tab21a!D37/365</f>
        <v>199.55890410958904</v>
      </c>
      <c r="E37" s="475">
        <f>tab21a!E37/365</f>
        <v>276.00821917808219</v>
      </c>
      <c r="F37" s="475">
        <f>tab21a!F37/365</f>
        <v>665.26849315068489</v>
      </c>
      <c r="G37" s="475">
        <f>tab21a!G37/365</f>
        <v>327.10958904109589</v>
      </c>
      <c r="H37" s="475">
        <f>tab21a!H37/365</f>
        <v>343.01917808219179</v>
      </c>
      <c r="I37" s="475">
        <f>tab21a!I37/365</f>
        <v>116.40821917808219</v>
      </c>
      <c r="J37" s="476">
        <f>tab21a!J37/365</f>
        <v>872.56986301369864</v>
      </c>
      <c r="K37" s="467">
        <f t="shared" si="0"/>
        <v>2799.9424657534246</v>
      </c>
    </row>
    <row r="38" spans="1:11" ht="12.75" customHeight="1" x14ac:dyDescent="0.2">
      <c r="A38" s="398"/>
      <c r="B38" s="346" t="s">
        <v>233</v>
      </c>
      <c r="C38" s="365" t="s">
        <v>218</v>
      </c>
      <c r="D38" s="475">
        <f>tab21a!D38/365</f>
        <v>194.0109589041096</v>
      </c>
      <c r="E38" s="475">
        <f>tab21a!E38/365</f>
        <v>217.25479452054793</v>
      </c>
      <c r="F38" s="475">
        <f>tab21a!F38/365</f>
        <v>557.66027397260279</v>
      </c>
      <c r="G38" s="475">
        <f>tab21a!G38/365</f>
        <v>232.07671232876712</v>
      </c>
      <c r="H38" s="475">
        <f>tab21a!H38/365</f>
        <v>248.7123287671233</v>
      </c>
      <c r="I38" s="475">
        <f>tab21a!I38/365</f>
        <v>125.52602739726028</v>
      </c>
      <c r="J38" s="475">
        <f>tab21a!J38/365</f>
        <v>1063.158904109589</v>
      </c>
      <c r="K38" s="467">
        <f t="shared" si="0"/>
        <v>2638.4</v>
      </c>
    </row>
    <row r="39" spans="1:11" ht="12.75" customHeight="1" x14ac:dyDescent="0.2">
      <c r="A39" s="398"/>
      <c r="B39" s="346"/>
      <c r="C39" s="365" t="s">
        <v>219</v>
      </c>
      <c r="D39" s="475">
        <f>tab21a!D39/365</f>
        <v>7.624657534246575</v>
      </c>
      <c r="E39" s="475">
        <f>tab21a!E39/365</f>
        <v>73.972602739726028</v>
      </c>
      <c r="F39" s="475">
        <f>tab21a!F39/365</f>
        <v>169.99726027397261</v>
      </c>
      <c r="G39" s="475">
        <f>tab21a!G39/365</f>
        <v>101.03835616438356</v>
      </c>
      <c r="H39" s="475">
        <f>tab21a!H39/365</f>
        <v>103.61369863013698</v>
      </c>
      <c r="I39" s="475">
        <f>tab21a!I39/365</f>
        <v>72.441095890410963</v>
      </c>
      <c r="J39" s="475">
        <f>tab21a!J39/365</f>
        <v>484.00273972602741</v>
      </c>
      <c r="K39" s="467">
        <f t="shared" si="0"/>
        <v>1012.6904109589041</v>
      </c>
    </row>
    <row r="40" spans="1:11" ht="12.75" customHeight="1" x14ac:dyDescent="0.2">
      <c r="A40" s="398"/>
      <c r="B40" s="364"/>
      <c r="C40" s="351" t="s">
        <v>5</v>
      </c>
      <c r="D40" s="477">
        <f>tab21a!D40/365</f>
        <v>201.63561643835615</v>
      </c>
      <c r="E40" s="477">
        <f>tab21a!E40/365</f>
        <v>291.22739726027396</v>
      </c>
      <c r="F40" s="477">
        <f>tab21a!F40/365</f>
        <v>727.65753424657532</v>
      </c>
      <c r="G40" s="477">
        <f>tab21a!G40/365</f>
        <v>333.11506849315066</v>
      </c>
      <c r="H40" s="477">
        <f>tab21a!H40/365</f>
        <v>352.32602739726025</v>
      </c>
      <c r="I40" s="477">
        <f>tab21a!I40/365</f>
        <v>197.96712328767123</v>
      </c>
      <c r="J40" s="478">
        <f>tab21a!J40/365</f>
        <v>1547.1616438356164</v>
      </c>
      <c r="K40" s="470">
        <f t="shared" si="0"/>
        <v>3651.0904109589037</v>
      </c>
    </row>
    <row r="41" spans="1:11" ht="12.75" customHeight="1" x14ac:dyDescent="0.2">
      <c r="A41" s="343">
        <v>2012</v>
      </c>
      <c r="B41" s="344" t="s">
        <v>221</v>
      </c>
      <c r="C41" s="347" t="s">
        <v>218</v>
      </c>
      <c r="D41" s="471">
        <f>tab21a!D41/366</f>
        <v>1.9836065573770492</v>
      </c>
      <c r="E41" s="471">
        <f>tab21a!E41/366</f>
        <v>15.010928961748634</v>
      </c>
      <c r="F41" s="471">
        <f>tab21a!F41/366</f>
        <v>68.644808743169392</v>
      </c>
      <c r="G41" s="471">
        <f>tab21a!G41/366</f>
        <v>4.7431693989071038</v>
      </c>
      <c r="H41" s="471">
        <f>tab21a!H41/366</f>
        <v>9.0355191256830594</v>
      </c>
      <c r="I41" s="471">
        <f>tab21a!I41/366</f>
        <v>60.213114754098363</v>
      </c>
      <c r="J41" s="472">
        <f>tab21a!J41/366</f>
        <v>541.74043715846994</v>
      </c>
      <c r="K41" s="464">
        <f t="shared" si="0"/>
        <v>701.37158469945359</v>
      </c>
    </row>
    <row r="42" spans="1:11" x14ac:dyDescent="0.2">
      <c r="A42" s="345"/>
      <c r="B42" s="346"/>
      <c r="C42" s="347" t="s">
        <v>219</v>
      </c>
      <c r="D42" s="549" t="s">
        <v>138</v>
      </c>
      <c r="E42" s="473">
        <f>tab21a!E42/366</f>
        <v>2.6284153005464481</v>
      </c>
      <c r="F42" s="473">
        <f>tab21a!F42/366</f>
        <v>2.2841530054644807</v>
      </c>
      <c r="G42" s="473">
        <f>tab21a!G42/366</f>
        <v>0.38797814207650272</v>
      </c>
      <c r="H42" s="473">
        <f>tab21a!H42/366</f>
        <v>0.85519125683060104</v>
      </c>
      <c r="I42" s="473">
        <f>tab21a!I42/366</f>
        <v>24.726775956284154</v>
      </c>
      <c r="J42" s="474">
        <f>tab21a!J42/366</f>
        <v>232.80601092896174</v>
      </c>
      <c r="K42" s="467">
        <f t="shared" si="0"/>
        <v>263.68852459016392</v>
      </c>
    </row>
    <row r="43" spans="1:11" x14ac:dyDescent="0.2">
      <c r="A43" s="345"/>
      <c r="B43" s="348"/>
      <c r="C43" s="349" t="s">
        <v>222</v>
      </c>
      <c r="D43" s="475">
        <f>tab21a!D43/366</f>
        <v>1.9836065573770492</v>
      </c>
      <c r="E43" s="475">
        <f>tab21a!E43/366</f>
        <v>17.639344262295083</v>
      </c>
      <c r="F43" s="475">
        <f>tab21a!F43/366</f>
        <v>70.928961748633881</v>
      </c>
      <c r="G43" s="475">
        <f>tab21a!G43/366</f>
        <v>5.1311475409836067</v>
      </c>
      <c r="H43" s="475">
        <f>tab21a!H43/366</f>
        <v>9.890710382513662</v>
      </c>
      <c r="I43" s="475">
        <f>tab21a!I43/366</f>
        <v>84.939890710382514</v>
      </c>
      <c r="J43" s="476">
        <f>tab21a!J43/366</f>
        <v>774.54644808743171</v>
      </c>
      <c r="K43" s="467">
        <f t="shared" si="0"/>
        <v>965.06010928961746</v>
      </c>
    </row>
    <row r="44" spans="1:11" x14ac:dyDescent="0.2">
      <c r="A44" s="345"/>
      <c r="B44" s="346" t="s">
        <v>223</v>
      </c>
      <c r="C44" s="347" t="s">
        <v>218</v>
      </c>
      <c r="D44" s="473">
        <f>tab21a!D44/366</f>
        <v>208.85519125683061</v>
      </c>
      <c r="E44" s="473">
        <f>tab21a!E44/366</f>
        <v>216.84153005464481</v>
      </c>
      <c r="F44" s="473">
        <f>tab21a!F44/366</f>
        <v>511.03278688524591</v>
      </c>
      <c r="G44" s="473">
        <f>tab21a!G44/366</f>
        <v>242.5928961748634</v>
      </c>
      <c r="H44" s="473">
        <f>tab21a!H44/366</f>
        <v>251.80601092896174</v>
      </c>
      <c r="I44" s="473">
        <f>tab21a!I44/366</f>
        <v>71.841530054644807</v>
      </c>
      <c r="J44" s="474">
        <f>tab21a!J44/366</f>
        <v>559.18852459016398</v>
      </c>
      <c r="K44" s="467">
        <f t="shared" si="0"/>
        <v>2062.1584699453551</v>
      </c>
    </row>
    <row r="45" spans="1:11" x14ac:dyDescent="0.2">
      <c r="A45" s="345"/>
      <c r="B45" s="346"/>
      <c r="C45" s="347" t="s">
        <v>219</v>
      </c>
      <c r="D45" s="473">
        <f>tab21a!D45/366</f>
        <v>6.8114754098360653</v>
      </c>
      <c r="E45" s="473">
        <f>tab21a!E45/366</f>
        <v>99.959016393442624</v>
      </c>
      <c r="F45" s="473">
        <f>tab21a!F45/366</f>
        <v>212.28961748633878</v>
      </c>
      <c r="G45" s="473">
        <f>tab21a!G45/366</f>
        <v>112.80601092896175</v>
      </c>
      <c r="H45" s="473">
        <f>tab21a!H45/366</f>
        <v>126.88797814207651</v>
      </c>
      <c r="I45" s="473">
        <f>tab21a!I45/366</f>
        <v>48.505464480874316</v>
      </c>
      <c r="J45" s="474">
        <f>tab21a!J45/366</f>
        <v>278.27049180327867</v>
      </c>
      <c r="K45" s="467">
        <f t="shared" si="0"/>
        <v>885.53005464480873</v>
      </c>
    </row>
    <row r="46" spans="1:11" x14ac:dyDescent="0.2">
      <c r="A46" s="345"/>
      <c r="B46" s="348"/>
      <c r="C46" s="349" t="s">
        <v>224</v>
      </c>
      <c r="D46" s="475">
        <f>tab21a!D46/366</f>
        <v>215.66666666666666</v>
      </c>
      <c r="E46" s="475">
        <f>tab21a!E46/366</f>
        <v>316.80054644808746</v>
      </c>
      <c r="F46" s="475">
        <f>tab21a!F46/366</f>
        <v>723.32240437158475</v>
      </c>
      <c r="G46" s="475">
        <f>tab21a!G46/366</f>
        <v>355.39890710382514</v>
      </c>
      <c r="H46" s="475">
        <f>tab21a!H46/366</f>
        <v>378.69398907103823</v>
      </c>
      <c r="I46" s="475">
        <f>tab21a!I46/366</f>
        <v>120.34699453551913</v>
      </c>
      <c r="J46" s="476">
        <f>tab21a!J46/366</f>
        <v>837.45901639344265</v>
      </c>
      <c r="K46" s="467">
        <f t="shared" si="0"/>
        <v>2947.6885245901644</v>
      </c>
    </row>
    <row r="47" spans="1:11" x14ac:dyDescent="0.2">
      <c r="A47" s="345"/>
      <c r="B47" s="346" t="s">
        <v>233</v>
      </c>
      <c r="C47" s="365" t="s">
        <v>218</v>
      </c>
      <c r="D47" s="475">
        <f>tab21a!D47/366</f>
        <v>210.83879781420765</v>
      </c>
      <c r="E47" s="475">
        <f>tab21a!E47/366</f>
        <v>231.85245901639345</v>
      </c>
      <c r="F47" s="475">
        <f>tab21a!F47/366</f>
        <v>579.67759562841525</v>
      </c>
      <c r="G47" s="475">
        <f>tab21a!G47/366</f>
        <v>247.3360655737705</v>
      </c>
      <c r="H47" s="475">
        <f>tab21a!H47/366</f>
        <v>260.84153005464481</v>
      </c>
      <c r="I47" s="475">
        <f>tab21a!I47/366</f>
        <v>132.05464480874318</v>
      </c>
      <c r="J47" s="475">
        <f>tab21a!J47/366</f>
        <v>1100.9289617486338</v>
      </c>
      <c r="K47" s="467">
        <f t="shared" si="0"/>
        <v>2763.5300546448088</v>
      </c>
    </row>
    <row r="48" spans="1:11" x14ac:dyDescent="0.2">
      <c r="A48" s="345"/>
      <c r="B48" s="346"/>
      <c r="C48" s="365" t="s">
        <v>219</v>
      </c>
      <c r="D48" s="475">
        <f>tab21a!D48/366</f>
        <v>6.8114754098360653</v>
      </c>
      <c r="E48" s="475">
        <f>tab21a!E48/366</f>
        <v>102.58743169398907</v>
      </c>
      <c r="F48" s="475">
        <f>tab21a!F48/366</f>
        <v>214.57377049180329</v>
      </c>
      <c r="G48" s="475">
        <f>tab21a!G48/366</f>
        <v>113.19398907103825</v>
      </c>
      <c r="H48" s="475">
        <f>tab21a!H48/366</f>
        <v>127.7431693989071</v>
      </c>
      <c r="I48" s="475">
        <f>tab21a!I48/366</f>
        <v>73.232240437158467</v>
      </c>
      <c r="J48" s="475">
        <f>tab21a!J48/366</f>
        <v>511.07650273224044</v>
      </c>
      <c r="K48" s="467">
        <f t="shared" si="0"/>
        <v>1149.2185792349726</v>
      </c>
    </row>
    <row r="49" spans="1:12" x14ac:dyDescent="0.2">
      <c r="A49" s="350"/>
      <c r="B49" s="364"/>
      <c r="C49" s="351" t="s">
        <v>5</v>
      </c>
      <c r="D49" s="477">
        <f>tab21a!D49/366</f>
        <v>217.65027322404373</v>
      </c>
      <c r="E49" s="477">
        <f>tab21a!E49/366</f>
        <v>334.43989071038249</v>
      </c>
      <c r="F49" s="477">
        <f>tab21a!F49/366</f>
        <v>794.25136612021856</v>
      </c>
      <c r="G49" s="477">
        <f>tab21a!G49/366</f>
        <v>360.53005464480873</v>
      </c>
      <c r="H49" s="477">
        <f>tab21a!H49/366</f>
        <v>388.58469945355193</v>
      </c>
      <c r="I49" s="477">
        <f>tab21a!I49/366</f>
        <v>205.28688524590163</v>
      </c>
      <c r="J49" s="478">
        <f>tab21a!J49/366</f>
        <v>1612.0054644808743</v>
      </c>
      <c r="K49" s="470">
        <f t="shared" si="0"/>
        <v>3912.7486338797812</v>
      </c>
    </row>
    <row r="50" spans="1:12" x14ac:dyDescent="0.2">
      <c r="A50" s="343">
        <v>2011</v>
      </c>
      <c r="B50" s="344" t="s">
        <v>221</v>
      </c>
      <c r="C50" s="347" t="s">
        <v>218</v>
      </c>
      <c r="D50" s="471">
        <f>tab21a!D50/365</f>
        <v>1.473972602739726</v>
      </c>
      <c r="E50" s="471">
        <f>tab21a!E50/365</f>
        <v>16.797260273972604</v>
      </c>
      <c r="F50" s="471">
        <f>tab21a!F50/365</f>
        <v>75.830136986301369</v>
      </c>
      <c r="G50" s="471">
        <f>tab21a!G50/365</f>
        <v>3.3561643835616439</v>
      </c>
      <c r="H50" s="471">
        <f>tab21a!H50/365</f>
        <v>11.827397260273973</v>
      </c>
      <c r="I50" s="471">
        <f>tab21a!I50/365</f>
        <v>58.610958904109587</v>
      </c>
      <c r="J50" s="472">
        <f>tab21a!J50/365</f>
        <v>585.68767123287671</v>
      </c>
      <c r="K50" s="464">
        <f t="shared" si="0"/>
        <v>753.58356164383565</v>
      </c>
    </row>
    <row r="51" spans="1:12" x14ac:dyDescent="0.2">
      <c r="A51" s="345"/>
      <c r="B51" s="346"/>
      <c r="C51" s="347" t="s">
        <v>219</v>
      </c>
      <c r="D51" s="549" t="s">
        <v>138</v>
      </c>
      <c r="E51" s="473">
        <f>tab21a!E51/365</f>
        <v>2.8520547945205479</v>
      </c>
      <c r="F51" s="473">
        <f>tab21a!F51/365</f>
        <v>2.6794520547945204</v>
      </c>
      <c r="G51" s="473">
        <f>tab21a!G51/365</f>
        <v>0.71780821917808224</v>
      </c>
      <c r="H51" s="473">
        <f>tab21a!H51/365</f>
        <v>1.0794520547945206</v>
      </c>
      <c r="I51" s="473">
        <f>tab21a!I51/365</f>
        <v>25.86849315068493</v>
      </c>
      <c r="J51" s="474">
        <f>tab21a!J51/365</f>
        <v>276.94246575342464</v>
      </c>
      <c r="K51" s="467">
        <f t="shared" si="0"/>
        <v>310.13972602739727</v>
      </c>
    </row>
    <row r="52" spans="1:12" x14ac:dyDescent="0.2">
      <c r="A52" s="345"/>
      <c r="B52" s="348"/>
      <c r="C52" s="349" t="s">
        <v>222</v>
      </c>
      <c r="D52" s="475">
        <f>tab21a!D52/365</f>
        <v>1.473972602739726</v>
      </c>
      <c r="E52" s="475">
        <f>tab21a!E52/365</f>
        <v>19.649315068493152</v>
      </c>
      <c r="F52" s="475">
        <f>tab21a!F52/365</f>
        <v>78.509589041095893</v>
      </c>
      <c r="G52" s="475">
        <f>tab21a!G52/365</f>
        <v>4.0739726027397261</v>
      </c>
      <c r="H52" s="475">
        <f>tab21a!H52/365</f>
        <v>12.906849315068493</v>
      </c>
      <c r="I52" s="475">
        <f>tab21a!I52/365</f>
        <v>84.479452054794521</v>
      </c>
      <c r="J52" s="476">
        <f>tab21a!J52/365</f>
        <v>862.63013698630141</v>
      </c>
      <c r="K52" s="467">
        <f t="shared" si="0"/>
        <v>1063.7232876712328</v>
      </c>
    </row>
    <row r="53" spans="1:12" x14ac:dyDescent="0.2">
      <c r="A53" s="345"/>
      <c r="B53" s="346" t="s">
        <v>223</v>
      </c>
      <c r="C53" s="347" t="s">
        <v>218</v>
      </c>
      <c r="D53" s="473">
        <f>tab21a!D53/365</f>
        <v>221.47671232876712</v>
      </c>
      <c r="E53" s="473">
        <f>tab21a!E53/365</f>
        <v>258.31780821917806</v>
      </c>
      <c r="F53" s="473">
        <f>tab21a!F53/365</f>
        <v>581.26301369863017</v>
      </c>
      <c r="G53" s="473">
        <f>tab21a!G53/365</f>
        <v>284.77808219178081</v>
      </c>
      <c r="H53" s="473">
        <f>tab21a!H53/365</f>
        <v>282.56438356164381</v>
      </c>
      <c r="I53" s="473">
        <f>tab21a!I53/365</f>
        <v>74.556164383561651</v>
      </c>
      <c r="J53" s="474">
        <f>tab21a!J53/365</f>
        <v>526.84931506849318</v>
      </c>
      <c r="K53" s="467">
        <f t="shared" si="0"/>
        <v>2229.8054794520549</v>
      </c>
    </row>
    <row r="54" spans="1:12" x14ac:dyDescent="0.2">
      <c r="A54" s="345"/>
      <c r="B54" s="346"/>
      <c r="C54" s="347" t="s">
        <v>219</v>
      </c>
      <c r="D54" s="473">
        <f>tab21a!D54/365</f>
        <v>9.3041095890410954</v>
      </c>
      <c r="E54" s="473">
        <f>tab21a!E54/365</f>
        <v>113.83287671232877</v>
      </c>
      <c r="F54" s="473">
        <f>tab21a!F54/365</f>
        <v>229.04931506849314</v>
      </c>
      <c r="G54" s="473">
        <f>tab21a!G54/365</f>
        <v>133.87123287671233</v>
      </c>
      <c r="H54" s="473">
        <f>tab21a!H54/365</f>
        <v>139.44383561643835</v>
      </c>
      <c r="I54" s="473">
        <f>tab21a!I54/365</f>
        <v>53.717808219178082</v>
      </c>
      <c r="J54" s="474">
        <f>tab21a!J54/365</f>
        <v>284.78082191780823</v>
      </c>
      <c r="K54" s="467">
        <f t="shared" si="0"/>
        <v>964</v>
      </c>
      <c r="L54" s="360"/>
    </row>
    <row r="55" spans="1:12" x14ac:dyDescent="0.2">
      <c r="A55" s="345"/>
      <c r="B55" s="348"/>
      <c r="C55" s="349" t="s">
        <v>224</v>
      </c>
      <c r="D55" s="475">
        <f>tab21a!D55/365</f>
        <v>230.78082191780823</v>
      </c>
      <c r="E55" s="475">
        <f>tab21a!E55/365</f>
        <v>372.15068493150687</v>
      </c>
      <c r="F55" s="475">
        <f>tab21a!F55/365</f>
        <v>810.31232876712329</v>
      </c>
      <c r="G55" s="475">
        <f>tab21a!G55/365</f>
        <v>418.64931506849314</v>
      </c>
      <c r="H55" s="475">
        <f>tab21a!H55/365</f>
        <v>422.00821917808219</v>
      </c>
      <c r="I55" s="475">
        <f>tab21a!I55/365</f>
        <v>128.27397260273972</v>
      </c>
      <c r="J55" s="476">
        <f>tab21a!J55/365</f>
        <v>811.63013698630141</v>
      </c>
      <c r="K55" s="467">
        <f t="shared" si="0"/>
        <v>3193.8054794520549</v>
      </c>
    </row>
    <row r="56" spans="1:12" x14ac:dyDescent="0.2">
      <c r="A56" s="345"/>
      <c r="B56" s="346" t="s">
        <v>233</v>
      </c>
      <c r="C56" s="365" t="s">
        <v>218</v>
      </c>
      <c r="D56" s="475">
        <f>tab21a!D56/365</f>
        <v>222.95068493150686</v>
      </c>
      <c r="E56" s="475">
        <f>tab21a!E56/365</f>
        <v>275.11506849315066</v>
      </c>
      <c r="F56" s="475">
        <f>tab21a!F56/365</f>
        <v>657.09315068493152</v>
      </c>
      <c r="G56" s="475">
        <f>tab21a!G56/365</f>
        <v>288.13424657534244</v>
      </c>
      <c r="H56" s="475">
        <f>tab21a!H56/365</f>
        <v>294.39178082191779</v>
      </c>
      <c r="I56" s="475">
        <f>tab21a!I56/365</f>
        <v>133.16712328767125</v>
      </c>
      <c r="J56" s="475">
        <f>tab21a!J56/365</f>
        <v>1112.5369863013698</v>
      </c>
      <c r="K56" s="467">
        <f t="shared" si="0"/>
        <v>2983.3890410958902</v>
      </c>
    </row>
    <row r="57" spans="1:12" x14ac:dyDescent="0.2">
      <c r="A57" s="345"/>
      <c r="B57" s="346"/>
      <c r="C57" s="365" t="s">
        <v>219</v>
      </c>
      <c r="D57" s="475">
        <f>tab21a!D57/365</f>
        <v>9.3041095890410954</v>
      </c>
      <c r="E57" s="475">
        <f>tab21a!E57/365</f>
        <v>116.68493150684931</v>
      </c>
      <c r="F57" s="475">
        <f>tab21a!F57/365</f>
        <v>231.72876712328767</v>
      </c>
      <c r="G57" s="475">
        <f>tab21a!G57/365</f>
        <v>134.58904109589042</v>
      </c>
      <c r="H57" s="475">
        <f>tab21a!H57/365</f>
        <v>140.52328767123288</v>
      </c>
      <c r="I57" s="475">
        <f>tab21a!I57/365</f>
        <v>79.586301369863008</v>
      </c>
      <c r="J57" s="475">
        <f>tab21a!J57/365</f>
        <v>561.72328767123292</v>
      </c>
      <c r="K57" s="467">
        <f t="shared" si="0"/>
        <v>1274.1397260273973</v>
      </c>
    </row>
    <row r="58" spans="1:12" x14ac:dyDescent="0.2">
      <c r="A58" s="350"/>
      <c r="B58" s="364"/>
      <c r="C58" s="351" t="s">
        <v>5</v>
      </c>
      <c r="D58" s="477">
        <f>tab21a!D58/365</f>
        <v>232.25479452054793</v>
      </c>
      <c r="E58" s="477">
        <f>tab21a!E58/365</f>
        <v>391.8</v>
      </c>
      <c r="F58" s="477">
        <f>tab21a!F58/365</f>
        <v>888.82191780821915</v>
      </c>
      <c r="G58" s="477">
        <f>tab21a!G58/365</f>
        <v>422.72328767123287</v>
      </c>
      <c r="H58" s="477">
        <f>tab21a!H58/365</f>
        <v>434.91506849315067</v>
      </c>
      <c r="I58" s="477">
        <f>tab21a!I58/365</f>
        <v>212.75342465753425</v>
      </c>
      <c r="J58" s="478">
        <f>tab21a!J58/365</f>
        <v>1674.2602739726028</v>
      </c>
      <c r="K58" s="470">
        <f t="shared" si="0"/>
        <v>4257.5287671232873</v>
      </c>
    </row>
    <row r="59" spans="1:12" x14ac:dyDescent="0.2">
      <c r="A59" s="556" t="s">
        <v>271</v>
      </c>
    </row>
    <row r="60" spans="1:12" x14ac:dyDescent="0.2">
      <c r="A60" s="557" t="s">
        <v>272</v>
      </c>
      <c r="D60" s="360"/>
      <c r="E60" s="360"/>
      <c r="F60" s="360"/>
      <c r="G60" s="360"/>
      <c r="H60" s="360"/>
      <c r="I60" s="360"/>
      <c r="J60" s="360"/>
      <c r="K60" s="360"/>
    </row>
    <row r="62" spans="1:12" x14ac:dyDescent="0.2">
      <c r="D62" s="619"/>
      <c r="E62" s="619"/>
      <c r="F62" s="619"/>
      <c r="G62" s="619"/>
      <c r="H62" s="619"/>
      <c r="I62" s="619"/>
      <c r="J62" s="619"/>
      <c r="K62" s="619"/>
    </row>
    <row r="63" spans="1:12" x14ac:dyDescent="0.2">
      <c r="D63" s="8"/>
      <c r="E63" s="8"/>
      <c r="F63" s="8"/>
      <c r="G63" s="8"/>
      <c r="H63" s="8"/>
      <c r="I63" s="8"/>
      <c r="J63" s="8"/>
      <c r="K63" s="8"/>
    </row>
    <row r="64" spans="1:12" x14ac:dyDescent="0.2">
      <c r="D64" s="620"/>
      <c r="E64" s="620"/>
      <c r="F64" s="620"/>
      <c r="G64" s="620"/>
      <c r="H64" s="620"/>
      <c r="I64" s="620"/>
      <c r="J64" s="620"/>
      <c r="K64" s="620"/>
    </row>
    <row r="65" spans="4:11" x14ac:dyDescent="0.2">
      <c r="D65" s="8"/>
      <c r="E65" s="8"/>
      <c r="F65" s="8"/>
      <c r="G65" s="8"/>
      <c r="H65" s="8"/>
      <c r="I65" s="8"/>
      <c r="J65" s="8"/>
      <c r="K65" s="8"/>
    </row>
    <row r="66" spans="4:11" x14ac:dyDescent="0.2">
      <c r="D66" s="619"/>
      <c r="E66" s="619"/>
      <c r="F66" s="619"/>
      <c r="G66" s="619"/>
      <c r="H66" s="619"/>
      <c r="I66" s="619"/>
      <c r="J66" s="619"/>
      <c r="K66" s="619"/>
    </row>
    <row r="67" spans="4:11" x14ac:dyDescent="0.2">
      <c r="D67" s="8"/>
      <c r="E67" s="8"/>
      <c r="F67" s="8"/>
      <c r="G67" s="8"/>
      <c r="H67" s="8"/>
      <c r="I67" s="8"/>
      <c r="J67" s="8"/>
      <c r="K67" s="8"/>
    </row>
    <row r="68" spans="4:11" x14ac:dyDescent="0.2">
      <c r="D68" s="619"/>
      <c r="E68" s="619"/>
      <c r="F68" s="619"/>
      <c r="G68" s="619"/>
      <c r="H68" s="619"/>
      <c r="I68" s="619"/>
      <c r="J68" s="619"/>
      <c r="K68" s="619"/>
    </row>
  </sheetData>
  <mergeCells count="1">
    <mergeCell ref="A1:F2"/>
  </mergeCells>
  <pageMargins left="0.7" right="0.7" top="0.75" bottom="0.75" header="0.3" footer="0.3"/>
  <pageSetup paperSize="9" scale="56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43"/>
  <sheetViews>
    <sheetView zoomScaleNormal="100" workbookViewId="0"/>
  </sheetViews>
  <sheetFormatPr defaultColWidth="9.33203125" defaultRowHeight="11.25" x14ac:dyDescent="0.2"/>
  <cols>
    <col min="1" max="1" width="36" style="1" customWidth="1"/>
    <col min="2" max="6" width="14.5" style="1" customWidth="1"/>
    <col min="7" max="7" width="16.33203125" style="1" customWidth="1"/>
    <col min="8" max="16384" width="9.33203125" style="1"/>
  </cols>
  <sheetData>
    <row r="1" spans="1:7" ht="17.25" customHeight="1" x14ac:dyDescent="0.25">
      <c r="A1" s="179" t="s">
        <v>374</v>
      </c>
      <c r="B1" s="7"/>
      <c r="C1" s="7"/>
      <c r="D1" s="7"/>
      <c r="E1" s="7"/>
      <c r="F1" s="7"/>
      <c r="G1" s="7"/>
    </row>
    <row r="2" spans="1:7" s="6" customFormat="1" ht="15" customHeight="1" x14ac:dyDescent="0.2">
      <c r="A2" s="367" t="s">
        <v>375</v>
      </c>
    </row>
    <row r="3" spans="1:7" s="140" customFormat="1" ht="17.25" customHeight="1" x14ac:dyDescent="0.2">
      <c r="A3" s="183"/>
      <c r="B3" s="754" t="s">
        <v>102</v>
      </c>
      <c r="C3" s="754"/>
      <c r="D3" s="754"/>
      <c r="E3" s="694" t="s">
        <v>103</v>
      </c>
      <c r="F3" s="695"/>
      <c r="G3" s="755"/>
    </row>
    <row r="4" spans="1:7" s="140" customFormat="1" ht="19.5" customHeight="1" x14ac:dyDescent="0.2">
      <c r="A4" s="182"/>
      <c r="B4" s="692" t="s">
        <v>234</v>
      </c>
      <c r="C4" s="752"/>
      <c r="D4" s="753"/>
      <c r="E4" s="692" t="s">
        <v>202</v>
      </c>
      <c r="F4" s="752"/>
      <c r="G4" s="753"/>
    </row>
    <row r="5" spans="1:7" s="140" customFormat="1" ht="20.25" customHeight="1" x14ac:dyDescent="0.2">
      <c r="A5" s="182" t="s">
        <v>1</v>
      </c>
      <c r="B5" s="153" t="s">
        <v>53</v>
      </c>
      <c r="C5" s="154" t="s">
        <v>110</v>
      </c>
      <c r="D5" s="155" t="s">
        <v>237</v>
      </c>
      <c r="E5" s="153" t="s">
        <v>53</v>
      </c>
      <c r="F5" s="154" t="s">
        <v>110</v>
      </c>
      <c r="G5" s="155" t="s">
        <v>237</v>
      </c>
    </row>
    <row r="6" spans="1:7" ht="53.25" customHeight="1" x14ac:dyDescent="0.2">
      <c r="A6" s="180" t="s">
        <v>144</v>
      </c>
      <c r="B6" s="181" t="s">
        <v>91</v>
      </c>
      <c r="C6" s="111" t="s">
        <v>149</v>
      </c>
      <c r="D6" s="119" t="s">
        <v>240</v>
      </c>
      <c r="E6" s="181" t="s">
        <v>91</v>
      </c>
      <c r="F6" s="111" t="s">
        <v>149</v>
      </c>
      <c r="G6" s="119" t="s">
        <v>240</v>
      </c>
    </row>
    <row r="7" spans="1:7" ht="12.75" x14ac:dyDescent="0.2">
      <c r="A7" s="93" t="s">
        <v>77</v>
      </c>
      <c r="B7" s="407">
        <v>31</v>
      </c>
      <c r="C7" s="408">
        <v>222.77699999999999</v>
      </c>
      <c r="D7" s="409">
        <v>327.78300000000002</v>
      </c>
      <c r="E7" s="479">
        <v>15842</v>
      </c>
      <c r="F7" s="480">
        <v>391428.43400000001</v>
      </c>
      <c r="G7" s="481">
        <v>642846.147</v>
      </c>
    </row>
    <row r="8" spans="1:7" ht="12.75" x14ac:dyDescent="0.2">
      <c r="A8" s="93" t="s">
        <v>78</v>
      </c>
      <c r="B8" s="412">
        <v>6</v>
      </c>
      <c r="C8" s="411">
        <v>16.061</v>
      </c>
      <c r="D8" s="413">
        <v>20.542000000000002</v>
      </c>
      <c r="E8" s="273">
        <v>11317</v>
      </c>
      <c r="F8" s="286">
        <v>439924.63299999997</v>
      </c>
      <c r="G8" s="274">
        <v>796806.93200000003</v>
      </c>
    </row>
    <row r="9" spans="1:7" ht="12.75" x14ac:dyDescent="0.2">
      <c r="A9" s="93" t="s">
        <v>79</v>
      </c>
      <c r="B9" s="412">
        <v>81</v>
      </c>
      <c r="C9" s="411">
        <v>1606.2529999999999</v>
      </c>
      <c r="D9" s="413">
        <v>924.851</v>
      </c>
      <c r="E9" s="479">
        <v>25714</v>
      </c>
      <c r="F9" s="480">
        <v>334800.64600000001</v>
      </c>
      <c r="G9" s="481">
        <v>356716.28700000001</v>
      </c>
    </row>
    <row r="10" spans="1:7" ht="12.75" x14ac:dyDescent="0.2">
      <c r="A10" s="94" t="s">
        <v>80</v>
      </c>
      <c r="B10" s="414">
        <f t="shared" ref="B10:D10" si="0">SUM(B7:B9)</f>
        <v>118</v>
      </c>
      <c r="C10" s="415">
        <f t="shared" si="0"/>
        <v>1845.0909999999999</v>
      </c>
      <c r="D10" s="416">
        <f t="shared" si="0"/>
        <v>1273.1759999999999</v>
      </c>
      <c r="E10" s="482">
        <f>SUM(E7:E9)</f>
        <v>52873</v>
      </c>
      <c r="F10" s="483">
        <f>SUM(F7:F9)</f>
        <v>1166153.713</v>
      </c>
      <c r="G10" s="484">
        <f>SUM(G7:G9)</f>
        <v>1796369.3659999999</v>
      </c>
    </row>
    <row r="11" spans="1:7" ht="12.75" x14ac:dyDescent="0.2">
      <c r="A11" s="93"/>
      <c r="B11" s="412"/>
      <c r="C11" s="411"/>
      <c r="D11" s="413"/>
      <c r="E11" s="479"/>
      <c r="F11" s="480"/>
      <c r="G11" s="481"/>
    </row>
    <row r="12" spans="1:7" ht="12.75" x14ac:dyDescent="0.2">
      <c r="A12" s="93" t="s">
        <v>81</v>
      </c>
      <c r="B12" s="412">
        <v>40</v>
      </c>
      <c r="C12" s="411">
        <v>818.23900000000003</v>
      </c>
      <c r="D12" s="413">
        <v>149.08199999999999</v>
      </c>
      <c r="E12" s="479">
        <v>5657</v>
      </c>
      <c r="F12" s="286">
        <v>18713.670999999998</v>
      </c>
      <c r="G12" s="274">
        <v>5297.0010000000002</v>
      </c>
    </row>
    <row r="13" spans="1:7" ht="12.75" x14ac:dyDescent="0.2">
      <c r="A13" s="93" t="s">
        <v>139</v>
      </c>
      <c r="B13" s="412">
        <v>152</v>
      </c>
      <c r="C13" s="411">
        <v>80.774000000000001</v>
      </c>
      <c r="D13" s="413">
        <v>17.283000000000001</v>
      </c>
      <c r="E13" s="479">
        <v>3492</v>
      </c>
      <c r="F13" s="480">
        <v>23047.657999999999</v>
      </c>
      <c r="G13" s="481">
        <v>3170.1529999999998</v>
      </c>
    </row>
    <row r="14" spans="1:7" ht="12.75" x14ac:dyDescent="0.2">
      <c r="A14" s="95" t="s">
        <v>92</v>
      </c>
      <c r="B14" s="412"/>
      <c r="C14" s="411"/>
      <c r="D14" s="413"/>
      <c r="E14" s="479"/>
      <c r="F14" s="480"/>
      <c r="G14" s="481"/>
    </row>
    <row r="15" spans="1:7" ht="12.75" x14ac:dyDescent="0.2">
      <c r="A15" s="94" t="s">
        <v>140</v>
      </c>
      <c r="B15" s="414">
        <f>SUM(B12:B14)</f>
        <v>192</v>
      </c>
      <c r="C15" s="415">
        <f>SUM(C12:C14)</f>
        <v>899.01300000000003</v>
      </c>
      <c r="D15" s="416">
        <f>SUM(D12:D14)</f>
        <v>166.36500000000001</v>
      </c>
      <c r="E15" s="482">
        <f>SUM(E12:E14)</f>
        <v>9149</v>
      </c>
      <c r="F15" s="483">
        <f>SUM(F12:F14)</f>
        <v>41761.328999999998</v>
      </c>
      <c r="G15" s="484">
        <f>SUM(G12:G13)</f>
        <v>8467.1540000000005</v>
      </c>
    </row>
    <row r="16" spans="1:7" ht="12.75" x14ac:dyDescent="0.2">
      <c r="A16" s="624" t="s">
        <v>12</v>
      </c>
      <c r="B16" s="412"/>
      <c r="C16" s="411"/>
      <c r="D16" s="413"/>
      <c r="E16" s="482"/>
      <c r="F16" s="483"/>
      <c r="G16" s="484"/>
    </row>
    <row r="17" spans="1:8" ht="12.75" x14ac:dyDescent="0.2">
      <c r="A17" s="93"/>
      <c r="B17" s="412"/>
      <c r="C17" s="411"/>
      <c r="D17" s="413"/>
      <c r="E17" s="479"/>
      <c r="F17" s="480"/>
      <c r="G17" s="481"/>
    </row>
    <row r="18" spans="1:8" ht="12.75" x14ac:dyDescent="0.2">
      <c r="A18" s="94" t="s">
        <v>141</v>
      </c>
      <c r="B18" s="414">
        <f t="shared" ref="B18:D18" si="1">SUM(B15,B10)</f>
        <v>310</v>
      </c>
      <c r="C18" s="418">
        <f t="shared" si="1"/>
        <v>2744.1039999999998</v>
      </c>
      <c r="D18" s="416">
        <f t="shared" si="1"/>
        <v>1439.5409999999999</v>
      </c>
      <c r="E18" s="482">
        <f>SUM(E15,E10)</f>
        <v>62022</v>
      </c>
      <c r="F18" s="483">
        <f>SUM(F15,F10)</f>
        <v>1207915.0419999999</v>
      </c>
      <c r="G18" s="484">
        <f>SUM(G15,G10)</f>
        <v>1804836.52</v>
      </c>
    </row>
    <row r="19" spans="1:8" ht="12.75" x14ac:dyDescent="0.2">
      <c r="A19" s="96" t="s">
        <v>14</v>
      </c>
      <c r="B19" s="485"/>
      <c r="C19" s="486"/>
      <c r="D19" s="487"/>
      <c r="E19" s="485"/>
      <c r="F19" s="486"/>
      <c r="G19" s="487"/>
    </row>
    <row r="20" spans="1:8" ht="15.75" customHeight="1" x14ac:dyDescent="0.2">
      <c r="B20" s="7"/>
      <c r="C20" s="7"/>
      <c r="D20" s="7"/>
      <c r="E20" s="7"/>
      <c r="F20" s="7"/>
      <c r="G20" s="7"/>
    </row>
    <row r="21" spans="1:8" s="140" customFormat="1" ht="18.75" customHeight="1" x14ac:dyDescent="0.2">
      <c r="A21" s="183"/>
      <c r="B21" s="754" t="s">
        <v>105</v>
      </c>
      <c r="C21" s="754"/>
      <c r="D21" s="754"/>
      <c r="E21" s="694" t="s">
        <v>106</v>
      </c>
      <c r="F21" s="695"/>
      <c r="G21" s="755"/>
    </row>
    <row r="22" spans="1:8" s="140" customFormat="1" ht="17.25" customHeight="1" x14ac:dyDescent="0.2">
      <c r="A22" s="182"/>
      <c r="B22" s="692" t="s">
        <v>104</v>
      </c>
      <c r="C22" s="752"/>
      <c r="D22" s="753"/>
      <c r="E22" s="692" t="s">
        <v>201</v>
      </c>
      <c r="F22" s="752"/>
      <c r="G22" s="753"/>
    </row>
    <row r="23" spans="1:8" ht="18" customHeight="1" x14ac:dyDescent="0.2">
      <c r="A23" s="182" t="s">
        <v>1</v>
      </c>
      <c r="B23" s="153" t="s">
        <v>53</v>
      </c>
      <c r="C23" s="154" t="s">
        <v>110</v>
      </c>
      <c r="D23" s="155" t="s">
        <v>237</v>
      </c>
      <c r="E23" s="153" t="s">
        <v>53</v>
      </c>
      <c r="F23" s="154" t="s">
        <v>110</v>
      </c>
      <c r="G23" s="155" t="s">
        <v>237</v>
      </c>
    </row>
    <row r="24" spans="1:8" ht="47.25" customHeight="1" x14ac:dyDescent="0.2">
      <c r="A24" s="180" t="s">
        <v>144</v>
      </c>
      <c r="B24" s="181" t="s">
        <v>91</v>
      </c>
      <c r="C24" s="111" t="s">
        <v>149</v>
      </c>
      <c r="D24" s="119" t="s">
        <v>240</v>
      </c>
      <c r="E24" s="181" t="s">
        <v>91</v>
      </c>
      <c r="F24" s="111" t="s">
        <v>149</v>
      </c>
      <c r="G24" s="119" t="s">
        <v>240</v>
      </c>
    </row>
    <row r="25" spans="1:8" ht="12.75" x14ac:dyDescent="0.2">
      <c r="A25" s="93" t="s">
        <v>77</v>
      </c>
      <c r="B25" s="479">
        <f>B7+E7</f>
        <v>15873</v>
      </c>
      <c r="C25" s="480">
        <f>C7+F7</f>
        <v>391651.21100000001</v>
      </c>
      <c r="D25" s="481">
        <f>D7+G7</f>
        <v>643173.93000000005</v>
      </c>
      <c r="E25" s="580">
        <f>B7/B25</f>
        <v>1.953001953001953E-3</v>
      </c>
      <c r="F25" s="581">
        <f t="shared" ref="F25:G25" si="2">C7/C25</f>
        <v>5.6881478658315696E-4</v>
      </c>
      <c r="G25" s="572">
        <f t="shared" si="2"/>
        <v>5.0963352945602135E-4</v>
      </c>
    </row>
    <row r="26" spans="1:8" ht="12.75" x14ac:dyDescent="0.2">
      <c r="A26" s="93" t="s">
        <v>78</v>
      </c>
      <c r="B26" s="479">
        <f t="shared" ref="B26:B36" si="3">B8+E8</f>
        <v>11323</v>
      </c>
      <c r="C26" s="480">
        <f t="shared" ref="C26:C36" si="4">C8+F8</f>
        <v>439940.69399999996</v>
      </c>
      <c r="D26" s="481">
        <f t="shared" ref="D26:D36" si="5">D8+G8</f>
        <v>796827.47400000005</v>
      </c>
      <c r="E26" s="580">
        <f t="shared" ref="E26:E36" si="6">B8/B26</f>
        <v>5.2989490417733819E-4</v>
      </c>
      <c r="F26" s="581">
        <f t="shared" ref="F26:F33" si="7">C8/C26</f>
        <v>3.650719339911757E-5</v>
      </c>
      <c r="G26" s="572">
        <f t="shared" ref="G26:G36" si="8">D8/D26</f>
        <v>2.5779733593874552E-5</v>
      </c>
    </row>
    <row r="27" spans="1:8" ht="12.75" x14ac:dyDescent="0.2">
      <c r="A27" s="93" t="s">
        <v>79</v>
      </c>
      <c r="B27" s="479">
        <f t="shared" si="3"/>
        <v>25795</v>
      </c>
      <c r="C27" s="480">
        <f t="shared" si="4"/>
        <v>336406.89900000003</v>
      </c>
      <c r="D27" s="481">
        <f t="shared" si="5"/>
        <v>357641.13800000004</v>
      </c>
      <c r="E27" s="580">
        <f t="shared" si="6"/>
        <v>3.1401434386509014E-3</v>
      </c>
      <c r="F27" s="581">
        <f t="shared" si="7"/>
        <v>4.7747326370973144E-3</v>
      </c>
      <c r="G27" s="572">
        <f t="shared" si="8"/>
        <v>2.5859748830124791E-3</v>
      </c>
    </row>
    <row r="28" spans="1:8" ht="12.75" x14ac:dyDescent="0.2">
      <c r="A28" s="94" t="s">
        <v>80</v>
      </c>
      <c r="B28" s="482">
        <f t="shared" si="3"/>
        <v>52991</v>
      </c>
      <c r="C28" s="483">
        <f t="shared" si="4"/>
        <v>1167998.804</v>
      </c>
      <c r="D28" s="484">
        <f t="shared" si="5"/>
        <v>1797642.5419999999</v>
      </c>
      <c r="E28" s="582">
        <f t="shared" si="6"/>
        <v>2.2267932290388932E-3</v>
      </c>
      <c r="F28" s="583">
        <f t="shared" si="7"/>
        <v>1.5797028162025412E-3</v>
      </c>
      <c r="G28" s="584">
        <f t="shared" si="8"/>
        <v>7.0824759108309974E-4</v>
      </c>
    </row>
    <row r="29" spans="1:8" ht="12.75" x14ac:dyDescent="0.2">
      <c r="A29" s="93"/>
      <c r="B29" s="479"/>
      <c r="C29" s="480"/>
      <c r="D29" s="481"/>
      <c r="E29" s="580"/>
      <c r="F29" s="581"/>
      <c r="G29" s="572"/>
    </row>
    <row r="30" spans="1:8" ht="12.75" x14ac:dyDescent="0.2">
      <c r="A30" s="93" t="s">
        <v>81</v>
      </c>
      <c r="B30" s="479">
        <f t="shared" si="3"/>
        <v>5697</v>
      </c>
      <c r="C30" s="480">
        <f t="shared" si="4"/>
        <v>19531.91</v>
      </c>
      <c r="D30" s="481">
        <f t="shared" si="5"/>
        <v>5446.0830000000005</v>
      </c>
      <c r="E30" s="580">
        <f t="shared" si="6"/>
        <v>7.0212392487274001E-3</v>
      </c>
      <c r="F30" s="581">
        <f t="shared" si="7"/>
        <v>4.1892421171303783E-2</v>
      </c>
      <c r="G30" s="572">
        <f t="shared" si="8"/>
        <v>2.7374169655512041E-2</v>
      </c>
    </row>
    <row r="31" spans="1:8" ht="12.75" x14ac:dyDescent="0.2">
      <c r="A31" s="93" t="s">
        <v>139</v>
      </c>
      <c r="B31" s="479">
        <f t="shared" si="3"/>
        <v>3644</v>
      </c>
      <c r="C31" s="480">
        <f t="shared" si="4"/>
        <v>23128.432000000001</v>
      </c>
      <c r="D31" s="481">
        <f t="shared" si="5"/>
        <v>3187.4359999999997</v>
      </c>
      <c r="E31" s="580">
        <f t="shared" si="6"/>
        <v>4.1712403951701428E-2</v>
      </c>
      <c r="F31" s="581">
        <f t="shared" si="7"/>
        <v>3.4924114181194817E-3</v>
      </c>
      <c r="G31" s="572">
        <f t="shared" si="8"/>
        <v>5.4222265168618299E-3</v>
      </c>
      <c r="H31" s="573"/>
    </row>
    <row r="32" spans="1:8" ht="12.75" x14ac:dyDescent="0.2">
      <c r="A32" s="95" t="s">
        <v>92</v>
      </c>
      <c r="B32" s="479"/>
      <c r="C32" s="480"/>
      <c r="D32" s="481"/>
      <c r="E32" s="580"/>
      <c r="F32" s="581"/>
      <c r="G32" s="572"/>
    </row>
    <row r="33" spans="1:7" ht="12.75" x14ac:dyDescent="0.2">
      <c r="A33" s="94" t="s">
        <v>140</v>
      </c>
      <c r="B33" s="482">
        <f t="shared" si="3"/>
        <v>9341</v>
      </c>
      <c r="C33" s="483">
        <f t="shared" si="4"/>
        <v>42660.341999999997</v>
      </c>
      <c r="D33" s="484">
        <f t="shared" si="5"/>
        <v>8633.5190000000002</v>
      </c>
      <c r="E33" s="582">
        <f t="shared" si="6"/>
        <v>2.0554544481318916E-2</v>
      </c>
      <c r="F33" s="583">
        <f t="shared" si="7"/>
        <v>2.1073741040332029E-2</v>
      </c>
      <c r="G33" s="584">
        <f t="shared" si="8"/>
        <v>1.9269662810726427E-2</v>
      </c>
    </row>
    <row r="34" spans="1:7" ht="12.75" x14ac:dyDescent="0.2">
      <c r="A34" s="624" t="s">
        <v>12</v>
      </c>
      <c r="B34" s="479"/>
      <c r="C34" s="480"/>
      <c r="D34" s="481"/>
      <c r="E34" s="580"/>
      <c r="F34" s="581"/>
      <c r="G34" s="572"/>
    </row>
    <row r="35" spans="1:7" ht="12.75" x14ac:dyDescent="0.2">
      <c r="A35" s="93"/>
      <c r="B35" s="479"/>
      <c r="C35" s="480"/>
      <c r="D35" s="481"/>
      <c r="E35" s="580"/>
      <c r="F35" s="581"/>
      <c r="G35" s="572"/>
    </row>
    <row r="36" spans="1:7" ht="12.75" x14ac:dyDescent="0.2">
      <c r="A36" s="94" t="s">
        <v>141</v>
      </c>
      <c r="B36" s="482">
        <f t="shared" si="3"/>
        <v>62332</v>
      </c>
      <c r="C36" s="483">
        <f t="shared" si="4"/>
        <v>1210659.1459999999</v>
      </c>
      <c r="D36" s="484">
        <f t="shared" si="5"/>
        <v>1806276.061</v>
      </c>
      <c r="E36" s="582">
        <f t="shared" si="6"/>
        <v>4.9733684142976324E-3</v>
      </c>
      <c r="F36" s="583">
        <f>C18/C36</f>
        <v>2.2666198071244737E-3</v>
      </c>
      <c r="G36" s="584">
        <f t="shared" si="8"/>
        <v>7.9696621744686897E-4</v>
      </c>
    </row>
    <row r="37" spans="1:7" ht="12.75" x14ac:dyDescent="0.2">
      <c r="A37" s="96" t="s">
        <v>14</v>
      </c>
      <c r="B37" s="485"/>
      <c r="C37" s="486"/>
      <c r="D37" s="487"/>
      <c r="E37" s="585"/>
      <c r="F37" s="586"/>
      <c r="G37" s="587"/>
    </row>
    <row r="38" spans="1:7" ht="12.75" x14ac:dyDescent="0.2">
      <c r="A38" s="7" t="s">
        <v>298</v>
      </c>
    </row>
    <row r="39" spans="1:7" ht="12.75" x14ac:dyDescent="0.2">
      <c r="A39" s="339" t="s">
        <v>293</v>
      </c>
    </row>
    <row r="40" spans="1:7" ht="12.75" customHeight="1" x14ac:dyDescent="0.2">
      <c r="A40" s="7" t="s">
        <v>299</v>
      </c>
      <c r="B40" s="540"/>
      <c r="C40" s="540"/>
      <c r="D40" s="540"/>
      <c r="E40" s="540"/>
      <c r="F40" s="540"/>
      <c r="G40" s="540"/>
    </row>
    <row r="41" spans="1:7" ht="12.75" customHeight="1" x14ac:dyDescent="0.2">
      <c r="A41" s="7" t="s">
        <v>295</v>
      </c>
      <c r="B41" s="540"/>
      <c r="C41" s="540"/>
      <c r="D41" s="540"/>
      <c r="E41" s="540"/>
      <c r="F41" s="540"/>
      <c r="G41" s="540"/>
    </row>
    <row r="42" spans="1:7" ht="12.75" customHeight="1" x14ac:dyDescent="0.2">
      <c r="A42" s="339" t="s">
        <v>296</v>
      </c>
      <c r="B42" s="540"/>
      <c r="C42" s="540"/>
      <c r="D42" s="540"/>
      <c r="E42" s="540"/>
      <c r="F42" s="540"/>
      <c r="G42" s="540"/>
    </row>
    <row r="43" spans="1:7" ht="12.75" x14ac:dyDescent="0.2">
      <c r="A43" s="339" t="s">
        <v>297</v>
      </c>
    </row>
  </sheetData>
  <mergeCells count="8">
    <mergeCell ref="B22:D22"/>
    <mergeCell ref="E22:G22"/>
    <mergeCell ref="B3:D3"/>
    <mergeCell ref="E3:G3"/>
    <mergeCell ref="B4:D4"/>
    <mergeCell ref="E4:G4"/>
    <mergeCell ref="B21:D21"/>
    <mergeCell ref="E21:G21"/>
  </mergeCells>
  <pageMargins left="0.7" right="0.7" top="0.75" bottom="0.75" header="0.3" footer="0.3"/>
  <pageSetup paperSize="9" scale="8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41"/>
  <sheetViews>
    <sheetView topLeftCell="B1" zoomScaleNormal="100" workbookViewId="0">
      <selection sqref="A1:J2"/>
    </sheetView>
  </sheetViews>
  <sheetFormatPr defaultColWidth="9.33203125" defaultRowHeight="11.25" x14ac:dyDescent="0.2"/>
  <cols>
    <col min="1" max="1" width="10" style="1" customWidth="1"/>
    <col min="2" max="12" width="12.5" style="1" customWidth="1"/>
    <col min="13" max="13" width="15.5" style="1" customWidth="1"/>
    <col min="14" max="16" width="9.33203125" style="1"/>
    <col min="17" max="17" width="8.5" style="1" customWidth="1"/>
    <col min="18" max="16384" width="9.33203125" style="1"/>
  </cols>
  <sheetData>
    <row r="1" spans="1:15" ht="15" customHeight="1" x14ac:dyDescent="0.2">
      <c r="A1" s="704" t="s">
        <v>397</v>
      </c>
      <c r="B1" s="709"/>
      <c r="C1" s="709"/>
      <c r="D1" s="709"/>
      <c r="E1" s="709"/>
      <c r="F1" s="709"/>
      <c r="G1" s="709"/>
      <c r="H1" s="709"/>
      <c r="I1" s="709"/>
      <c r="J1" s="683"/>
    </row>
    <row r="2" spans="1:15" ht="18" customHeight="1" x14ac:dyDescent="0.2">
      <c r="A2" s="709"/>
      <c r="B2" s="709"/>
      <c r="C2" s="709"/>
      <c r="D2" s="709"/>
      <c r="E2" s="709"/>
      <c r="F2" s="709"/>
      <c r="G2" s="709"/>
      <c r="H2" s="709"/>
      <c r="I2" s="709"/>
      <c r="J2" s="683"/>
    </row>
    <row r="3" spans="1:15" ht="15.75" customHeight="1" x14ac:dyDescent="0.2">
      <c r="A3" s="368" t="s">
        <v>398</v>
      </c>
    </row>
    <row r="4" spans="1:15" ht="31.5" customHeight="1" x14ac:dyDescent="0.2">
      <c r="A4" s="184" t="s">
        <v>107</v>
      </c>
      <c r="B4" s="185" t="s">
        <v>93</v>
      </c>
      <c r="C4" s="185" t="s">
        <v>227</v>
      </c>
      <c r="D4" s="185" t="s">
        <v>229</v>
      </c>
      <c r="E4" s="185" t="s">
        <v>94</v>
      </c>
      <c r="F4" s="185" t="s">
        <v>95</v>
      </c>
      <c r="G4" s="186" t="s">
        <v>135</v>
      </c>
      <c r="H4" s="185" t="s">
        <v>96</v>
      </c>
      <c r="I4" s="186" t="s">
        <v>300</v>
      </c>
      <c r="J4" s="185" t="s">
        <v>89</v>
      </c>
      <c r="K4" s="185" t="s">
        <v>97</v>
      </c>
      <c r="L4" s="186" t="s">
        <v>134</v>
      </c>
      <c r="M4" s="187" t="s">
        <v>5</v>
      </c>
    </row>
    <row r="5" spans="1:15" s="35" customFormat="1" ht="29.25" customHeight="1" x14ac:dyDescent="0.2">
      <c r="A5" s="188" t="s">
        <v>98</v>
      </c>
      <c r="B5" s="189" t="s">
        <v>99</v>
      </c>
      <c r="C5" s="189" t="s">
        <v>228</v>
      </c>
      <c r="D5" s="189" t="s">
        <v>229</v>
      </c>
      <c r="E5" s="189" t="s">
        <v>100</v>
      </c>
      <c r="F5" s="189" t="s">
        <v>90</v>
      </c>
      <c r="G5" s="190" t="s">
        <v>136</v>
      </c>
      <c r="H5" s="189" t="s">
        <v>96</v>
      </c>
      <c r="I5" s="190" t="s">
        <v>301</v>
      </c>
      <c r="J5" s="189" t="s">
        <v>89</v>
      </c>
      <c r="K5" s="189" t="s">
        <v>88</v>
      </c>
      <c r="L5" s="190" t="s">
        <v>137</v>
      </c>
      <c r="M5" s="191" t="s">
        <v>42</v>
      </c>
    </row>
    <row r="6" spans="1:15" ht="12.75" customHeight="1" x14ac:dyDescent="0.2">
      <c r="A6" s="288">
        <v>1990</v>
      </c>
      <c r="B6" s="480">
        <v>2920</v>
      </c>
      <c r="C6" s="480" t="s">
        <v>147</v>
      </c>
      <c r="D6" s="480" t="s">
        <v>147</v>
      </c>
      <c r="E6" s="480">
        <v>100625.579</v>
      </c>
      <c r="F6" s="480">
        <v>20023.368999999999</v>
      </c>
      <c r="G6" s="480">
        <v>17214.615000000002</v>
      </c>
      <c r="H6" s="480">
        <v>14538.618</v>
      </c>
      <c r="I6" s="480">
        <v>104180.272</v>
      </c>
      <c r="J6" s="480">
        <v>9222.1029999999992</v>
      </c>
      <c r="K6" s="480">
        <v>21099.003000000001</v>
      </c>
      <c r="L6" s="480">
        <v>105292.87899999996</v>
      </c>
      <c r="M6" s="488">
        <f t="shared" ref="M6:M28" si="0">SUM(B6:L6)</f>
        <v>395116.43799999997</v>
      </c>
      <c r="N6" s="340"/>
    </row>
    <row r="7" spans="1:15" ht="12.75" customHeight="1" x14ac:dyDescent="0.2">
      <c r="A7" s="288">
        <v>1991</v>
      </c>
      <c r="B7" s="480">
        <v>3203</v>
      </c>
      <c r="C7" s="480" t="s">
        <v>147</v>
      </c>
      <c r="D7" s="480" t="s">
        <v>147</v>
      </c>
      <c r="E7" s="480">
        <v>102968.55899999999</v>
      </c>
      <c r="F7" s="480">
        <v>19126.321</v>
      </c>
      <c r="G7" s="480">
        <v>17506.841</v>
      </c>
      <c r="H7" s="480">
        <v>14048.978999999999</v>
      </c>
      <c r="I7" s="480">
        <v>110742.518</v>
      </c>
      <c r="J7" s="480">
        <v>9927.4560000000001</v>
      </c>
      <c r="K7" s="480">
        <v>20237</v>
      </c>
      <c r="L7" s="480">
        <v>106712.11499999999</v>
      </c>
      <c r="M7" s="484">
        <f t="shared" si="0"/>
        <v>404472.78899999999</v>
      </c>
      <c r="N7" s="340"/>
    </row>
    <row r="8" spans="1:15" ht="12.75" customHeight="1" x14ac:dyDescent="0.2">
      <c r="A8" s="288">
        <v>1992</v>
      </c>
      <c r="B8" s="480">
        <v>3044</v>
      </c>
      <c r="C8" s="480" t="s">
        <v>147</v>
      </c>
      <c r="D8" s="480" t="s">
        <v>147</v>
      </c>
      <c r="E8" s="480">
        <v>100425.11900000001</v>
      </c>
      <c r="F8" s="480">
        <v>18659.46</v>
      </c>
      <c r="G8" s="480">
        <v>17440.347000000002</v>
      </c>
      <c r="H8" s="480">
        <v>13615.632</v>
      </c>
      <c r="I8" s="480">
        <v>116655.25599999999</v>
      </c>
      <c r="J8" s="480">
        <v>9812.0300000000007</v>
      </c>
      <c r="K8" s="480">
        <v>20599.661</v>
      </c>
      <c r="L8" s="480">
        <v>111706.40900000004</v>
      </c>
      <c r="M8" s="484">
        <f t="shared" si="0"/>
        <v>411957.91400000011</v>
      </c>
      <c r="N8" s="340"/>
    </row>
    <row r="9" spans="1:15" ht="12.75" customHeight="1" x14ac:dyDescent="0.2">
      <c r="A9" s="288">
        <v>1993</v>
      </c>
      <c r="B9" s="480">
        <v>2339</v>
      </c>
      <c r="C9" s="480" t="s">
        <v>147</v>
      </c>
      <c r="D9" s="480" t="s">
        <v>147</v>
      </c>
      <c r="E9" s="480">
        <v>100436.78200000001</v>
      </c>
      <c r="F9" s="480">
        <v>19126.241000000002</v>
      </c>
      <c r="G9" s="480">
        <v>17527.145</v>
      </c>
      <c r="H9" s="480">
        <v>13208.915999999999</v>
      </c>
      <c r="I9" s="480">
        <v>121067.40300000001</v>
      </c>
      <c r="J9" s="480">
        <v>10215.466</v>
      </c>
      <c r="K9" s="480">
        <v>21787.748</v>
      </c>
      <c r="L9" s="480">
        <v>113127.82399999996</v>
      </c>
      <c r="M9" s="484">
        <f t="shared" si="0"/>
        <v>418836.52500000002</v>
      </c>
      <c r="N9" s="340"/>
      <c r="O9" s="373"/>
    </row>
    <row r="10" spans="1:15" ht="12.75" customHeight="1" x14ac:dyDescent="0.2">
      <c r="A10" s="288">
        <v>1994</v>
      </c>
      <c r="B10" s="480">
        <v>2711</v>
      </c>
      <c r="C10" s="480" t="s">
        <v>147</v>
      </c>
      <c r="D10" s="480" t="s">
        <v>147</v>
      </c>
      <c r="E10" s="480">
        <v>97737.866999999998</v>
      </c>
      <c r="F10" s="480">
        <v>18258.855</v>
      </c>
      <c r="G10" s="480">
        <v>17692.004000000001</v>
      </c>
      <c r="H10" s="480">
        <v>12308.169</v>
      </c>
      <c r="I10" s="480">
        <v>125661.738</v>
      </c>
      <c r="J10" s="480">
        <v>10090.037</v>
      </c>
      <c r="K10" s="480">
        <v>23201.752</v>
      </c>
      <c r="L10" s="480">
        <v>117716.22900000005</v>
      </c>
      <c r="M10" s="484">
        <f t="shared" si="0"/>
        <v>425377.65100000001</v>
      </c>
      <c r="N10" s="340"/>
    </row>
    <row r="11" spans="1:15" ht="12.75" customHeight="1" x14ac:dyDescent="0.2">
      <c r="A11" s="288">
        <v>1995</v>
      </c>
      <c r="B11" s="480">
        <v>2882</v>
      </c>
      <c r="C11" s="480" t="s">
        <v>147</v>
      </c>
      <c r="D11" s="480" t="s">
        <v>147</v>
      </c>
      <c r="E11" s="480">
        <v>98549.429000000004</v>
      </c>
      <c r="F11" s="480">
        <v>17765.03</v>
      </c>
      <c r="G11" s="480">
        <v>17374.855</v>
      </c>
      <c r="H11" s="480">
        <v>11637.423000000001</v>
      </c>
      <c r="I11" s="480">
        <v>130772.424</v>
      </c>
      <c r="J11" s="480">
        <v>10086.047</v>
      </c>
      <c r="K11" s="480">
        <v>25458.795999999998</v>
      </c>
      <c r="L11" s="480">
        <v>123131.51299999998</v>
      </c>
      <c r="M11" s="484">
        <f t="shared" si="0"/>
        <v>437657.51699999999</v>
      </c>
      <c r="N11" s="340"/>
    </row>
    <row r="12" spans="1:15" ht="12.75" customHeight="1" x14ac:dyDescent="0.2">
      <c r="A12" s="288">
        <v>1996</v>
      </c>
      <c r="B12" s="480">
        <v>2948</v>
      </c>
      <c r="C12" s="480" t="s">
        <v>147</v>
      </c>
      <c r="D12" s="480" t="s">
        <v>147</v>
      </c>
      <c r="E12" s="480">
        <v>99162.721999999994</v>
      </c>
      <c r="F12" s="480">
        <v>17518.655999999999</v>
      </c>
      <c r="G12" s="480">
        <v>17724.584999999999</v>
      </c>
      <c r="H12" s="480">
        <v>11499.299000000001</v>
      </c>
      <c r="I12" s="480">
        <v>140062.99299999999</v>
      </c>
      <c r="J12" s="480">
        <v>10455.937</v>
      </c>
      <c r="K12" s="480">
        <v>25532.637999999999</v>
      </c>
      <c r="L12" s="480">
        <v>126802.60799999995</v>
      </c>
      <c r="M12" s="484">
        <f t="shared" si="0"/>
        <v>451707.43799999991</v>
      </c>
      <c r="N12" s="340"/>
    </row>
    <row r="13" spans="1:15" ht="12.75" customHeight="1" x14ac:dyDescent="0.2">
      <c r="A13" s="288">
        <v>1997</v>
      </c>
      <c r="B13" s="480">
        <v>2642</v>
      </c>
      <c r="C13" s="480" t="s">
        <v>147</v>
      </c>
      <c r="D13" s="480" t="s">
        <v>147</v>
      </c>
      <c r="E13" s="480">
        <v>102111.538</v>
      </c>
      <c r="F13" s="480">
        <v>17691.64</v>
      </c>
      <c r="G13" s="480">
        <v>17201.848999999998</v>
      </c>
      <c r="H13" s="480">
        <v>11807.993</v>
      </c>
      <c r="I13" s="480">
        <v>148085.432</v>
      </c>
      <c r="J13" s="480">
        <v>10261.866</v>
      </c>
      <c r="K13" s="480">
        <v>26910.333999999999</v>
      </c>
      <c r="L13" s="480">
        <v>129201.95999999996</v>
      </c>
      <c r="M13" s="484">
        <f t="shared" si="0"/>
        <v>465914.61199999991</v>
      </c>
      <c r="N13" s="340"/>
    </row>
    <row r="14" spans="1:15" ht="12.75" customHeight="1" x14ac:dyDescent="0.2">
      <c r="A14" s="288">
        <v>1998</v>
      </c>
      <c r="B14" s="480">
        <v>2708</v>
      </c>
      <c r="C14" s="480" t="s">
        <v>147</v>
      </c>
      <c r="D14" s="480" t="s">
        <v>147</v>
      </c>
      <c r="E14" s="480">
        <v>104570.82399999999</v>
      </c>
      <c r="F14" s="480">
        <v>16926.566999999999</v>
      </c>
      <c r="G14" s="480">
        <v>16295.870999999999</v>
      </c>
      <c r="H14" s="480">
        <v>11698.352999999999</v>
      </c>
      <c r="I14" s="480">
        <v>151808.361</v>
      </c>
      <c r="J14" s="480">
        <v>10484.315000000001</v>
      </c>
      <c r="K14" s="480">
        <v>28648</v>
      </c>
      <c r="L14" s="480">
        <v>132959.53900000005</v>
      </c>
      <c r="M14" s="484">
        <f t="shared" si="0"/>
        <v>476099.83000000007</v>
      </c>
      <c r="N14" s="340"/>
    </row>
    <row r="15" spans="1:15" ht="12.75" customHeight="1" x14ac:dyDescent="0.2">
      <c r="A15" s="288">
        <v>1999</v>
      </c>
      <c r="B15" s="480">
        <v>2861</v>
      </c>
      <c r="C15" s="480" t="s">
        <v>147</v>
      </c>
      <c r="D15" s="480" t="s">
        <v>147</v>
      </c>
      <c r="E15" s="480">
        <v>104270.713</v>
      </c>
      <c r="F15" s="480">
        <v>16510.71</v>
      </c>
      <c r="G15" s="480">
        <v>16429.937000000002</v>
      </c>
      <c r="H15" s="480">
        <v>10818.822</v>
      </c>
      <c r="I15" s="480">
        <v>154930.929</v>
      </c>
      <c r="J15" s="480">
        <v>11395.846</v>
      </c>
      <c r="K15" s="480">
        <v>30280.36</v>
      </c>
      <c r="L15" s="480">
        <v>135801.35399999993</v>
      </c>
      <c r="M15" s="484">
        <f t="shared" si="0"/>
        <v>483299.67099999997</v>
      </c>
      <c r="N15" s="340"/>
    </row>
    <row r="16" spans="1:15" ht="12.75" customHeight="1" x14ac:dyDescent="0.2">
      <c r="A16" s="288">
        <v>2000</v>
      </c>
      <c r="B16" s="480">
        <v>2798</v>
      </c>
      <c r="C16" s="480" t="s">
        <v>147</v>
      </c>
      <c r="D16" s="480" t="s">
        <v>147</v>
      </c>
      <c r="E16" s="480">
        <v>104937.315</v>
      </c>
      <c r="F16" s="480">
        <v>16386.149000000001</v>
      </c>
      <c r="G16" s="480">
        <v>17744.332999999999</v>
      </c>
      <c r="H16" s="480">
        <v>10832.528</v>
      </c>
      <c r="I16" s="480">
        <v>164590.60699999999</v>
      </c>
      <c r="J16" s="480">
        <v>10992.967000000001</v>
      </c>
      <c r="K16" s="480">
        <v>33278.671000000002</v>
      </c>
      <c r="L16" s="480">
        <v>137815.56599999999</v>
      </c>
      <c r="M16" s="484">
        <f t="shared" si="0"/>
        <v>499376.13600000006</v>
      </c>
      <c r="N16" s="340"/>
    </row>
    <row r="17" spans="1:18" ht="12.75" customHeight="1" x14ac:dyDescent="0.2">
      <c r="A17" s="288">
        <v>2001</v>
      </c>
      <c r="B17" s="480">
        <v>2844</v>
      </c>
      <c r="C17" s="480" t="s">
        <v>147</v>
      </c>
      <c r="D17" s="480" t="s">
        <v>147</v>
      </c>
      <c r="E17" s="480">
        <v>108684.076</v>
      </c>
      <c r="F17" s="480">
        <v>16052.531999999999</v>
      </c>
      <c r="G17" s="480">
        <v>18197.264999999999</v>
      </c>
      <c r="H17" s="480">
        <v>10681.558000000001</v>
      </c>
      <c r="I17" s="480">
        <v>165981.48499999999</v>
      </c>
      <c r="J17" s="480">
        <v>11232.72</v>
      </c>
      <c r="K17" s="480">
        <v>36274.188000000002</v>
      </c>
      <c r="L17" s="480">
        <v>143291.97800000006</v>
      </c>
      <c r="M17" s="484">
        <f t="shared" si="0"/>
        <v>513239.80200000003</v>
      </c>
      <c r="N17" s="340"/>
    </row>
    <row r="18" spans="1:18" ht="12.75" customHeight="1" x14ac:dyDescent="0.2">
      <c r="A18" s="288">
        <v>2002</v>
      </c>
      <c r="B18" s="480">
        <v>3082</v>
      </c>
      <c r="C18" s="480" t="s">
        <v>147</v>
      </c>
      <c r="D18" s="480" t="s">
        <v>147</v>
      </c>
      <c r="E18" s="480">
        <v>114812.351</v>
      </c>
      <c r="F18" s="480">
        <v>15588.401</v>
      </c>
      <c r="G18" s="480">
        <v>18360.248</v>
      </c>
      <c r="H18" s="480">
        <v>10187.976000000001</v>
      </c>
      <c r="I18" s="480">
        <v>167590.27600000001</v>
      </c>
      <c r="J18" s="480">
        <v>11491.344999999999</v>
      </c>
      <c r="K18" s="480">
        <v>37965.536</v>
      </c>
      <c r="L18" s="480">
        <v>148261.99499999994</v>
      </c>
      <c r="M18" s="484">
        <f t="shared" si="0"/>
        <v>527340.12799999991</v>
      </c>
      <c r="N18" s="340"/>
    </row>
    <row r="19" spans="1:18" ht="12.75" customHeight="1" x14ac:dyDescent="0.2">
      <c r="A19" s="288">
        <v>2003</v>
      </c>
      <c r="B19" s="480">
        <v>2916.0219999999999</v>
      </c>
      <c r="C19" s="480" t="s">
        <v>147</v>
      </c>
      <c r="D19" s="480" t="s">
        <v>147</v>
      </c>
      <c r="E19" s="480">
        <v>122122.204</v>
      </c>
      <c r="F19" s="480">
        <v>15818.355</v>
      </c>
      <c r="G19" s="480">
        <v>18889.932000000001</v>
      </c>
      <c r="H19" s="480">
        <v>10347</v>
      </c>
      <c r="I19" s="480">
        <v>169685.98499999999</v>
      </c>
      <c r="J19" s="480">
        <v>12018.218999999999</v>
      </c>
      <c r="K19" s="480">
        <v>41086.307000000001</v>
      </c>
      <c r="L19" s="480">
        <v>153231.24799999991</v>
      </c>
      <c r="M19" s="484">
        <f t="shared" si="0"/>
        <v>546115.27199999988</v>
      </c>
      <c r="N19" s="340"/>
    </row>
    <row r="20" spans="1:18" ht="12.75" customHeight="1" x14ac:dyDescent="0.2">
      <c r="A20" s="288">
        <v>2004</v>
      </c>
      <c r="B20" s="480">
        <v>3071.67</v>
      </c>
      <c r="C20" s="480" t="s">
        <v>147</v>
      </c>
      <c r="D20" s="480" t="s">
        <v>147</v>
      </c>
      <c r="E20" s="480">
        <v>133193.424</v>
      </c>
      <c r="F20" s="480">
        <v>16091.013999999999</v>
      </c>
      <c r="G20" s="480">
        <v>19884.425999999999</v>
      </c>
      <c r="H20" s="480">
        <v>10403.171</v>
      </c>
      <c r="I20" s="480">
        <v>178549.71299999999</v>
      </c>
      <c r="J20" s="480">
        <v>12192.968999999999</v>
      </c>
      <c r="K20" s="480">
        <v>46113.521999999997</v>
      </c>
      <c r="L20" s="480">
        <v>158517.74800000002</v>
      </c>
      <c r="M20" s="484">
        <f t="shared" si="0"/>
        <v>578017.65700000001</v>
      </c>
      <c r="N20" s="340"/>
    </row>
    <row r="21" spans="1:18" ht="12.75" customHeight="1" x14ac:dyDescent="0.2">
      <c r="A21" s="288">
        <v>2005</v>
      </c>
      <c r="B21" s="480">
        <v>3359.8990000000003</v>
      </c>
      <c r="C21" s="480" t="s">
        <v>147</v>
      </c>
      <c r="D21" s="480" t="s">
        <v>147</v>
      </c>
      <c r="E21" s="480">
        <v>144666.978</v>
      </c>
      <c r="F21" s="480">
        <v>16047.057000000001</v>
      </c>
      <c r="G21" s="480">
        <v>21814.406999999999</v>
      </c>
      <c r="H21" s="480">
        <v>10387.463</v>
      </c>
      <c r="I21" s="480">
        <v>192171.66899999999</v>
      </c>
      <c r="J21" s="480">
        <v>12483.058999999999</v>
      </c>
      <c r="K21" s="480">
        <v>51776.497000000003</v>
      </c>
      <c r="L21" s="480">
        <v>167158.20799999998</v>
      </c>
      <c r="M21" s="484">
        <f t="shared" si="0"/>
        <v>619865.23699999996</v>
      </c>
      <c r="N21" s="340"/>
    </row>
    <row r="22" spans="1:18" ht="12.75" customHeight="1" x14ac:dyDescent="0.2">
      <c r="A22" s="288">
        <v>2006</v>
      </c>
      <c r="B22" s="480">
        <v>3843.7740000000003</v>
      </c>
      <c r="C22" s="480" t="s">
        <v>147</v>
      </c>
      <c r="D22" s="480" t="s">
        <v>147</v>
      </c>
      <c r="E22" s="480">
        <v>154469.48499999999</v>
      </c>
      <c r="F22" s="480">
        <v>15754.457</v>
      </c>
      <c r="G22" s="480">
        <v>22255.08</v>
      </c>
      <c r="H22" s="480">
        <v>10450.138000000001</v>
      </c>
      <c r="I22" s="480">
        <v>209830.3</v>
      </c>
      <c r="J22" s="480">
        <v>11945.459000000001</v>
      </c>
      <c r="K22" s="480">
        <v>56070.987000000001</v>
      </c>
      <c r="L22" s="480">
        <v>180577.92799999996</v>
      </c>
      <c r="M22" s="484">
        <f t="shared" si="0"/>
        <v>665197.60799999989</v>
      </c>
      <c r="N22" s="340"/>
    </row>
    <row r="23" spans="1:18" ht="12.75" customHeight="1" x14ac:dyDescent="0.2">
      <c r="A23" s="288">
        <v>2007</v>
      </c>
      <c r="B23" s="480">
        <v>4266</v>
      </c>
      <c r="C23" s="480" t="s">
        <v>147</v>
      </c>
      <c r="D23" s="480" t="s">
        <v>147</v>
      </c>
      <c r="E23" s="480">
        <v>160055.443</v>
      </c>
      <c r="F23" s="480">
        <v>15063.046</v>
      </c>
      <c r="G23" s="480">
        <v>22945.530999999999</v>
      </c>
      <c r="H23" s="480">
        <v>10568.880999999999</v>
      </c>
      <c r="I23" s="480">
        <v>230332.33499999999</v>
      </c>
      <c r="J23" s="480">
        <v>12111.529</v>
      </c>
      <c r="K23" s="480">
        <v>61837.01</v>
      </c>
      <c r="L23" s="480">
        <v>199814.56199999998</v>
      </c>
      <c r="M23" s="484">
        <f t="shared" si="0"/>
        <v>716994.33699999994</v>
      </c>
      <c r="N23" s="340"/>
    </row>
    <row r="24" spans="1:18" ht="12.75" customHeight="1" x14ac:dyDescent="0.2">
      <c r="A24" s="288">
        <v>2008</v>
      </c>
      <c r="B24" s="480">
        <v>4534.0010000000002</v>
      </c>
      <c r="C24" s="480" t="s">
        <v>147</v>
      </c>
      <c r="D24" s="480" t="s">
        <v>147</v>
      </c>
      <c r="E24" s="480">
        <v>165940.321</v>
      </c>
      <c r="F24" s="480">
        <v>15236.63</v>
      </c>
      <c r="G24" s="480">
        <v>23879.388999999999</v>
      </c>
      <c r="H24" s="480">
        <v>10603.656999999999</v>
      </c>
      <c r="I24" s="480">
        <v>254406.78400000001</v>
      </c>
      <c r="J24" s="480">
        <v>13209.91</v>
      </c>
      <c r="K24" s="480">
        <v>67227.099000000002</v>
      </c>
      <c r="L24" s="480">
        <v>226082.77499999991</v>
      </c>
      <c r="M24" s="484">
        <f t="shared" si="0"/>
        <v>781120.56599999988</v>
      </c>
      <c r="N24" s="340"/>
      <c r="R24" s="382"/>
    </row>
    <row r="25" spans="1:18" ht="12.75" customHeight="1" x14ac:dyDescent="0.2">
      <c r="A25" s="288">
        <v>2009</v>
      </c>
      <c r="B25" s="480">
        <v>4318.5259999999998</v>
      </c>
      <c r="C25" s="480" t="s">
        <v>147</v>
      </c>
      <c r="D25" s="480" t="s">
        <v>147</v>
      </c>
      <c r="E25" s="480">
        <v>172070.97500000001</v>
      </c>
      <c r="F25" s="480">
        <v>14154.642</v>
      </c>
      <c r="G25" s="480">
        <v>25040.221000000001</v>
      </c>
      <c r="H25" s="480">
        <v>10786.313</v>
      </c>
      <c r="I25" s="480">
        <v>266630.92099999997</v>
      </c>
      <c r="J25" s="480">
        <v>13887.804</v>
      </c>
      <c r="K25" s="480">
        <v>76890.813999999998</v>
      </c>
      <c r="L25" s="480">
        <v>249213</v>
      </c>
      <c r="M25" s="484">
        <f t="shared" si="0"/>
        <v>832993.21600000001</v>
      </c>
      <c r="N25" s="340"/>
      <c r="O25" s="295"/>
      <c r="R25" s="383"/>
    </row>
    <row r="26" spans="1:18" ht="12.75" customHeight="1" x14ac:dyDescent="0.2">
      <c r="A26" s="288">
        <v>2010</v>
      </c>
      <c r="B26" s="480">
        <v>4069.5619999999999</v>
      </c>
      <c r="C26" s="480" t="s">
        <v>147</v>
      </c>
      <c r="D26" s="480" t="s">
        <v>147</v>
      </c>
      <c r="E26" s="480">
        <v>183893.79500000001</v>
      </c>
      <c r="F26" s="480">
        <v>14572.050999999999</v>
      </c>
      <c r="G26" s="480">
        <v>27286.116999999998</v>
      </c>
      <c r="H26" s="480">
        <v>10552.632</v>
      </c>
      <c r="I26" s="480">
        <v>285029.87099999998</v>
      </c>
      <c r="J26" s="480">
        <v>15598.995999999999</v>
      </c>
      <c r="K26" s="480">
        <v>90997.163</v>
      </c>
      <c r="L26" s="480">
        <v>280740</v>
      </c>
      <c r="M26" s="484">
        <f t="shared" si="0"/>
        <v>912740.18700000015</v>
      </c>
      <c r="N26" s="340"/>
      <c r="R26" s="382"/>
    </row>
    <row r="27" spans="1:18" ht="12.75" customHeight="1" x14ac:dyDescent="0.2">
      <c r="A27" s="288">
        <v>2011</v>
      </c>
      <c r="B27" s="480">
        <v>3840.3009999999999</v>
      </c>
      <c r="C27" s="480" t="s">
        <v>147</v>
      </c>
      <c r="D27" s="480" t="s">
        <v>147</v>
      </c>
      <c r="E27" s="480">
        <v>205011.239</v>
      </c>
      <c r="F27" s="480">
        <v>14208.08</v>
      </c>
      <c r="G27" s="480">
        <v>16806.815999999999</v>
      </c>
      <c r="H27" s="480">
        <v>8636.8169999999991</v>
      </c>
      <c r="I27" s="480">
        <v>298243.495</v>
      </c>
      <c r="J27" s="480">
        <v>16584.366000000002</v>
      </c>
      <c r="K27" s="480">
        <v>106297.842</v>
      </c>
      <c r="L27" s="480">
        <v>312187.27799999999</v>
      </c>
      <c r="M27" s="484">
        <f t="shared" si="0"/>
        <v>981816.23399999994</v>
      </c>
      <c r="N27" s="340"/>
      <c r="R27" s="382"/>
    </row>
    <row r="28" spans="1:18" ht="12.75" customHeight="1" x14ac:dyDescent="0.2">
      <c r="A28" s="288">
        <v>2012</v>
      </c>
      <c r="B28" s="480">
        <v>3361.165</v>
      </c>
      <c r="C28" s="480">
        <v>11028.378000000001</v>
      </c>
      <c r="D28" s="480">
        <v>1714.7719999999999</v>
      </c>
      <c r="E28" s="480">
        <v>190646.25</v>
      </c>
      <c r="F28" s="480">
        <v>14366.482</v>
      </c>
      <c r="G28" s="480">
        <v>18010.197999999997</v>
      </c>
      <c r="H28" s="480">
        <v>9867.8739999999998</v>
      </c>
      <c r="I28" s="480">
        <v>304941.43999999994</v>
      </c>
      <c r="J28" s="480">
        <v>17826.575000000001</v>
      </c>
      <c r="K28" s="480">
        <v>120123.90699999999</v>
      </c>
      <c r="L28" s="480">
        <v>342651.36099999992</v>
      </c>
      <c r="M28" s="484">
        <f t="shared" si="0"/>
        <v>1034538.4019999998</v>
      </c>
      <c r="N28" s="294"/>
      <c r="O28" s="294"/>
      <c r="P28" s="294"/>
      <c r="Q28" s="294"/>
      <c r="R28" s="383"/>
    </row>
    <row r="29" spans="1:18" ht="12.75" customHeight="1" x14ac:dyDescent="0.2">
      <c r="A29" s="288">
        <v>2013</v>
      </c>
      <c r="B29" s="480">
        <v>3277.6729999999998</v>
      </c>
      <c r="C29" s="480">
        <v>11939.229000000001</v>
      </c>
      <c r="D29" s="480">
        <v>1547.6559999999999</v>
      </c>
      <c r="E29" s="480">
        <v>181236.47900000005</v>
      </c>
      <c r="F29" s="480">
        <v>14454.201000000001</v>
      </c>
      <c r="G29" s="480">
        <v>31487.850999999981</v>
      </c>
      <c r="H29" s="480">
        <v>9604.9350000000104</v>
      </c>
      <c r="I29" s="480">
        <v>302872.23599999899</v>
      </c>
      <c r="J29" s="480">
        <v>19196.703999999801</v>
      </c>
      <c r="K29" s="480">
        <v>129215.95000000001</v>
      </c>
      <c r="L29" s="480">
        <v>366993.81600000011</v>
      </c>
      <c r="M29" s="484">
        <f>SUM(B29:L29)</f>
        <v>1071826.7299999991</v>
      </c>
      <c r="N29" s="294"/>
      <c r="O29" s="294"/>
      <c r="P29" s="294"/>
      <c r="Q29" s="294"/>
      <c r="R29" s="383"/>
    </row>
    <row r="30" spans="1:18" ht="12.75" customHeight="1" x14ac:dyDescent="0.2">
      <c r="A30" s="288">
        <v>2014</v>
      </c>
      <c r="B30" s="480">
        <v>3190.5230000000001</v>
      </c>
      <c r="C30" s="480">
        <v>14065.572</v>
      </c>
      <c r="D30" s="480">
        <v>1572.2080000000001</v>
      </c>
      <c r="E30" s="480">
        <v>188370.72500000001</v>
      </c>
      <c r="F30" s="480">
        <v>13632.843000000001</v>
      </c>
      <c r="G30" s="480">
        <v>31570.802</v>
      </c>
      <c r="H30" s="480">
        <v>9330.1</v>
      </c>
      <c r="I30" s="480">
        <v>302417.39</v>
      </c>
      <c r="J30" s="480">
        <v>20322.142</v>
      </c>
      <c r="K30" s="480">
        <v>139583.867</v>
      </c>
      <c r="L30" s="480">
        <v>394895.22000000009</v>
      </c>
      <c r="M30" s="484">
        <f t="shared" ref="M30:M32" si="1">SUM(B30:L30)</f>
        <v>1118951.392</v>
      </c>
      <c r="N30" s="294"/>
      <c r="O30" s="340"/>
      <c r="P30" s="611"/>
      <c r="Q30" s="294"/>
      <c r="R30" s="382"/>
    </row>
    <row r="31" spans="1:18" ht="12.75" customHeight="1" x14ac:dyDescent="0.2">
      <c r="A31" s="288">
        <v>2015</v>
      </c>
      <c r="B31" s="480">
        <v>3107.0459999999998</v>
      </c>
      <c r="C31" s="480">
        <v>14931.897000000001</v>
      </c>
      <c r="D31" s="480">
        <v>1385.3889999999999</v>
      </c>
      <c r="E31" s="480">
        <v>189355.049</v>
      </c>
      <c r="F31" s="480">
        <v>14219.949000000001</v>
      </c>
      <c r="G31" s="480">
        <v>40641.826000000001</v>
      </c>
      <c r="H31" s="480">
        <v>12755.789000000001</v>
      </c>
      <c r="I31" s="480">
        <v>308870.07400000002</v>
      </c>
      <c r="J31" s="480">
        <v>21431.052</v>
      </c>
      <c r="K31" s="480">
        <v>147096.84700000001</v>
      </c>
      <c r="L31" s="480">
        <v>415990.201</v>
      </c>
      <c r="M31" s="484">
        <f>SUM(B31:L31)</f>
        <v>1169785.1189999999</v>
      </c>
      <c r="N31" s="294"/>
      <c r="O31" s="340"/>
      <c r="P31" s="611"/>
      <c r="Q31" s="294"/>
      <c r="R31" s="382"/>
    </row>
    <row r="32" spans="1:18" ht="12.75" customHeight="1" x14ac:dyDescent="0.2">
      <c r="A32" s="625">
        <v>2016</v>
      </c>
      <c r="B32" s="486">
        <v>2744.1039999999998</v>
      </c>
      <c r="C32" s="486">
        <v>14999.954</v>
      </c>
      <c r="D32" s="486">
        <v>1393.13</v>
      </c>
      <c r="E32" s="486">
        <v>193088.921</v>
      </c>
      <c r="F32" s="486">
        <v>15437.337</v>
      </c>
      <c r="G32" s="486">
        <v>45010.828000000001</v>
      </c>
      <c r="H32" s="486">
        <v>12891.842000000001</v>
      </c>
      <c r="I32" s="486">
        <v>315156.973</v>
      </c>
      <c r="J32" s="486">
        <v>23408.531999999999</v>
      </c>
      <c r="K32" s="486">
        <v>157776.92300000001</v>
      </c>
      <c r="L32" s="486">
        <v>428750.60200000001</v>
      </c>
      <c r="M32" s="489">
        <f t="shared" si="1"/>
        <v>1210659.1459999999</v>
      </c>
      <c r="N32" s="294"/>
      <c r="O32" s="340"/>
      <c r="P32" s="611"/>
      <c r="Q32" s="294"/>
      <c r="R32" s="382"/>
    </row>
    <row r="33" spans="1:17" ht="15" customHeight="1" x14ac:dyDescent="0.2">
      <c r="A33" s="7" t="s">
        <v>230</v>
      </c>
      <c r="N33" s="294"/>
      <c r="O33" s="294"/>
      <c r="P33" s="294"/>
      <c r="Q33" s="294"/>
    </row>
    <row r="34" spans="1:17" ht="12.75" x14ac:dyDescent="0.2">
      <c r="A34" s="339" t="s">
        <v>235</v>
      </c>
      <c r="B34" s="294"/>
      <c r="C34" s="294"/>
      <c r="D34" s="294"/>
      <c r="J34" s="294"/>
      <c r="K34" s="294"/>
      <c r="M34" s="32"/>
    </row>
    <row r="35" spans="1:17" ht="12.75" x14ac:dyDescent="0.2">
      <c r="A35" s="7" t="s">
        <v>294</v>
      </c>
      <c r="M35" s="32"/>
    </row>
    <row r="36" spans="1:17" ht="12.75" x14ac:dyDescent="0.2">
      <c r="A36" s="339" t="s">
        <v>293</v>
      </c>
      <c r="C36" s="294"/>
      <c r="D36" s="294"/>
      <c r="K36" s="294"/>
      <c r="M36" s="32"/>
    </row>
    <row r="37" spans="1:17" ht="14.25" x14ac:dyDescent="0.2">
      <c r="A37" s="7" t="s">
        <v>302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7" ht="14.25" x14ac:dyDescent="0.2">
      <c r="A38" s="339" t="s">
        <v>303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</row>
    <row r="39" spans="1:17" ht="12.75" x14ac:dyDescent="0.2">
      <c r="A39" s="7"/>
      <c r="M39" s="32"/>
    </row>
    <row r="40" spans="1:17" x14ac:dyDescent="0.2">
      <c r="M40" s="32"/>
    </row>
    <row r="41" spans="1:17" x14ac:dyDescent="0.2">
      <c r="M41" s="32"/>
    </row>
  </sheetData>
  <mergeCells count="1">
    <mergeCell ref="A1:J2"/>
  </mergeCells>
  <pageMargins left="0.7" right="0.7" top="0.75" bottom="0.75" header="0.3" footer="0.3"/>
  <pageSetup paperSize="9" scale="68" orientation="portrait" r:id="rId1"/>
  <colBreaks count="1" manualBreakCount="1">
    <brk id="13" max="1048575" man="1"/>
  </colBreaks>
  <ignoredErrors>
    <ignoredError sqref="M6:M26 M28:M3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AA29"/>
  <sheetViews>
    <sheetView workbookViewId="0">
      <selection sqref="A1:N2"/>
    </sheetView>
  </sheetViews>
  <sheetFormatPr defaultColWidth="9.33203125" defaultRowHeight="11.25" x14ac:dyDescent="0.2"/>
  <cols>
    <col min="1" max="1" width="3.83203125" style="1" customWidth="1"/>
    <col min="2" max="2" width="44.6640625" style="1" customWidth="1"/>
    <col min="3" max="3" width="18.6640625" style="1" customWidth="1"/>
    <col min="4" max="6" width="10.6640625" style="373" customWidth="1"/>
    <col min="7" max="7" width="2.1640625" style="373" customWidth="1"/>
    <col min="8" max="8" width="9.33203125" style="373" customWidth="1"/>
    <col min="9" max="9" width="2.1640625" style="373" customWidth="1"/>
    <col min="10" max="10" width="9.33203125" style="373" customWidth="1"/>
    <col min="11" max="11" width="2.1640625" style="373" customWidth="1"/>
    <col min="12" max="12" width="9.33203125" style="373" customWidth="1"/>
    <col min="13" max="13" width="2.1640625" style="373" customWidth="1"/>
    <col min="14" max="14" width="9.33203125" style="373" customWidth="1"/>
    <col min="15" max="15" width="2.1640625" style="373" customWidth="1"/>
    <col min="16" max="18" width="10.6640625" style="373" customWidth="1"/>
    <col min="19" max="19" width="2.83203125" style="373" customWidth="1"/>
    <col min="20" max="20" width="9.83203125" style="1" customWidth="1"/>
    <col min="21" max="21" width="9.33203125" style="1"/>
    <col min="22" max="22" width="9.33203125" style="329"/>
    <col min="23" max="16384" width="9.33203125" style="1"/>
  </cols>
  <sheetData>
    <row r="1" spans="1:27" ht="24.75" customHeight="1" x14ac:dyDescent="0.25">
      <c r="A1" s="684" t="s">
        <v>315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  <c r="O1" s="590"/>
      <c r="Q1" s="590"/>
      <c r="R1" s="590"/>
      <c r="S1" s="590"/>
      <c r="T1" s="387"/>
      <c r="U1" s="387"/>
      <c r="V1" s="571"/>
      <c r="W1" s="387"/>
      <c r="X1" s="387"/>
      <c r="Y1" s="387"/>
      <c r="Z1" s="387"/>
      <c r="AA1" s="387"/>
    </row>
    <row r="2" spans="1:27" ht="15" x14ac:dyDescent="0.25">
      <c r="A2" s="685"/>
      <c r="B2" s="685"/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590"/>
      <c r="Q2" s="590"/>
      <c r="R2" s="590"/>
      <c r="S2" s="590"/>
      <c r="T2" s="387"/>
      <c r="U2" s="387"/>
      <c r="V2" s="571"/>
      <c r="W2" s="387"/>
      <c r="X2" s="387"/>
      <c r="Y2" s="387"/>
      <c r="Z2" s="387"/>
      <c r="AA2" s="387"/>
    </row>
    <row r="3" spans="1:27" ht="15.75" thickBot="1" x14ac:dyDescent="0.3">
      <c r="A3" s="372" t="s">
        <v>316</v>
      </c>
      <c r="B3" s="308"/>
      <c r="C3" s="308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</row>
    <row r="4" spans="1:27" ht="13.5" thickBot="1" x14ac:dyDescent="0.25">
      <c r="A4" s="302"/>
      <c r="B4" s="302"/>
      <c r="C4" s="302"/>
      <c r="D4" s="592">
        <v>2006</v>
      </c>
      <c r="E4" s="592">
        <v>2007</v>
      </c>
      <c r="F4" s="592">
        <v>2008</v>
      </c>
      <c r="G4" s="592"/>
      <c r="H4" s="592">
        <v>2009</v>
      </c>
      <c r="I4" s="592"/>
      <c r="J4" s="592">
        <v>2010</v>
      </c>
      <c r="K4" s="592"/>
      <c r="L4" s="592">
        <v>2011</v>
      </c>
      <c r="M4" s="592"/>
      <c r="N4" s="592">
        <v>2012</v>
      </c>
      <c r="O4" s="592"/>
      <c r="P4" s="592">
        <v>2013</v>
      </c>
      <c r="Q4" s="592">
        <v>2014</v>
      </c>
      <c r="R4" s="592">
        <v>2015</v>
      </c>
      <c r="S4" s="592"/>
      <c r="T4" s="592">
        <v>2016</v>
      </c>
    </row>
    <row r="5" spans="1:27" ht="12.75" customHeight="1" x14ac:dyDescent="0.2">
      <c r="A5" s="303"/>
      <c r="B5" s="304"/>
      <c r="C5" s="305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  <c r="O5" s="593"/>
      <c r="P5" s="593"/>
      <c r="Q5" s="593"/>
      <c r="R5" s="593"/>
      <c r="S5" s="593"/>
      <c r="T5" s="593"/>
    </row>
    <row r="6" spans="1:27" ht="39" customHeight="1" x14ac:dyDescent="0.2">
      <c r="A6" s="682" t="s">
        <v>270</v>
      </c>
      <c r="B6" s="683"/>
      <c r="C6" s="683"/>
      <c r="D6" s="594">
        <f t="shared" ref="D6:L6" si="0">SUM(D8:D9)</f>
        <v>743</v>
      </c>
      <c r="E6" s="594">
        <f t="shared" si="0"/>
        <v>655</v>
      </c>
      <c r="F6" s="594">
        <f t="shared" si="0"/>
        <v>871</v>
      </c>
      <c r="G6" s="594"/>
      <c r="H6" s="594">
        <f t="shared" si="0"/>
        <v>856</v>
      </c>
      <c r="I6" s="594"/>
      <c r="J6" s="594">
        <f t="shared" si="0"/>
        <v>949</v>
      </c>
      <c r="K6" s="594"/>
      <c r="L6" s="594">
        <f t="shared" si="0"/>
        <v>890</v>
      </c>
      <c r="M6" s="594"/>
      <c r="N6" s="594">
        <f>SUM(N8:N9)</f>
        <v>806</v>
      </c>
      <c r="O6" s="594"/>
      <c r="P6" s="594">
        <f>SUM(P8:P9)</f>
        <v>825</v>
      </c>
      <c r="Q6" s="594">
        <f t="shared" ref="Q6:T6" si="1">SUM(Q8:Q9)</f>
        <v>850</v>
      </c>
      <c r="R6" s="594">
        <f t="shared" si="1"/>
        <v>867</v>
      </c>
      <c r="S6" s="597" t="s">
        <v>190</v>
      </c>
      <c r="T6" s="594">
        <f t="shared" si="1"/>
        <v>754</v>
      </c>
    </row>
    <row r="7" spans="1:27" ht="13.5" customHeight="1" x14ac:dyDescent="0.2">
      <c r="B7" s="558" t="s">
        <v>252</v>
      </c>
      <c r="C7" s="40"/>
      <c r="D7" s="595"/>
      <c r="E7" s="595"/>
      <c r="F7" s="595"/>
      <c r="G7" s="595"/>
      <c r="H7" s="595"/>
      <c r="I7" s="595"/>
      <c r="J7" s="595"/>
      <c r="K7" s="595"/>
      <c r="L7" s="595"/>
      <c r="M7" s="595"/>
      <c r="N7" s="595"/>
      <c r="O7" s="595"/>
      <c r="P7" s="595"/>
      <c r="Q7" s="595"/>
      <c r="R7" s="595"/>
      <c r="S7" s="595"/>
      <c r="T7" s="595"/>
    </row>
    <row r="8" spans="1:27" ht="13.5" customHeight="1" x14ac:dyDescent="0.2">
      <c r="B8" s="559" t="s">
        <v>253</v>
      </c>
      <c r="C8" s="300"/>
      <c r="D8" s="596">
        <v>488</v>
      </c>
      <c r="E8" s="596">
        <v>442</v>
      </c>
      <c r="F8" s="596">
        <v>430</v>
      </c>
      <c r="G8" s="596"/>
      <c r="H8" s="596">
        <v>423</v>
      </c>
      <c r="I8" s="596"/>
      <c r="J8" s="596">
        <v>412</v>
      </c>
      <c r="K8" s="596"/>
      <c r="L8" s="596">
        <v>386</v>
      </c>
      <c r="M8" s="596"/>
      <c r="N8" s="596">
        <v>333</v>
      </c>
      <c r="O8" s="596"/>
      <c r="P8" s="596">
        <v>339</v>
      </c>
      <c r="Q8" s="596">
        <v>325</v>
      </c>
      <c r="R8" s="596">
        <v>328</v>
      </c>
      <c r="S8" s="596"/>
      <c r="T8" s="596">
        <v>319</v>
      </c>
    </row>
    <row r="9" spans="1:27" ht="13.5" customHeight="1" x14ac:dyDescent="0.2">
      <c r="B9" s="559" t="s">
        <v>254</v>
      </c>
      <c r="C9" s="300"/>
      <c r="D9" s="596">
        <v>255</v>
      </c>
      <c r="E9" s="596">
        <v>213</v>
      </c>
      <c r="F9" s="596">
        <v>441</v>
      </c>
      <c r="G9" s="596"/>
      <c r="H9" s="596">
        <v>433</v>
      </c>
      <c r="I9" s="596"/>
      <c r="J9" s="596">
        <v>537</v>
      </c>
      <c r="K9" s="596"/>
      <c r="L9" s="596">
        <v>504</v>
      </c>
      <c r="M9" s="596"/>
      <c r="N9" s="596">
        <v>473</v>
      </c>
      <c r="O9" s="596"/>
      <c r="P9" s="596">
        <v>486</v>
      </c>
      <c r="Q9" s="596">
        <v>525</v>
      </c>
      <c r="R9" s="596">
        <v>539</v>
      </c>
      <c r="S9" s="597" t="s">
        <v>190</v>
      </c>
      <c r="T9" s="596">
        <v>435</v>
      </c>
    </row>
    <row r="10" spans="1:27" ht="12.75" customHeight="1" x14ac:dyDescent="0.2">
      <c r="A10" s="304"/>
      <c r="B10" s="304"/>
      <c r="C10" s="40"/>
      <c r="D10" s="595"/>
      <c r="E10" s="595"/>
      <c r="F10" s="595"/>
      <c r="G10" s="595"/>
      <c r="H10" s="595"/>
      <c r="I10" s="595"/>
      <c r="J10" s="595"/>
      <c r="K10" s="595"/>
      <c r="L10" s="595"/>
      <c r="M10" s="595"/>
      <c r="N10" s="595"/>
      <c r="O10" s="595"/>
      <c r="P10" s="595"/>
      <c r="Q10" s="595"/>
      <c r="R10" s="595"/>
      <c r="S10" s="595"/>
      <c r="T10" s="595"/>
    </row>
    <row r="11" spans="1:27" ht="27.75" customHeight="1" x14ac:dyDescent="0.2">
      <c r="A11" s="682" t="s">
        <v>255</v>
      </c>
      <c r="B11" s="683"/>
      <c r="C11" s="683"/>
      <c r="D11" s="594">
        <f t="shared" ref="D11:L11" si="2">SUM(D13:D14)</f>
        <v>41</v>
      </c>
      <c r="E11" s="594">
        <f t="shared" si="2"/>
        <v>108</v>
      </c>
      <c r="F11" s="594">
        <f t="shared" si="2"/>
        <v>170</v>
      </c>
      <c r="G11" s="594"/>
      <c r="H11" s="594">
        <f t="shared" si="2"/>
        <v>151</v>
      </c>
      <c r="I11" s="594"/>
      <c r="J11" s="594">
        <f t="shared" si="2"/>
        <v>313</v>
      </c>
      <c r="K11" s="594"/>
      <c r="L11" s="594">
        <f t="shared" si="2"/>
        <v>361</v>
      </c>
      <c r="M11" s="594"/>
      <c r="N11" s="594">
        <f>SUM(N13:N14)</f>
        <v>202</v>
      </c>
      <c r="O11" s="594"/>
      <c r="P11" s="594">
        <f>SUM(P13:P14)</f>
        <v>153</v>
      </c>
      <c r="Q11" s="594">
        <f t="shared" ref="Q11:T11" si="3">SUM(Q13:Q14)</f>
        <v>121</v>
      </c>
      <c r="R11" s="594">
        <f t="shared" si="3"/>
        <v>149</v>
      </c>
      <c r="S11" s="594"/>
      <c r="T11" s="594">
        <f t="shared" si="3"/>
        <v>156</v>
      </c>
    </row>
    <row r="12" spans="1:27" ht="13.5" customHeight="1" x14ac:dyDescent="0.2">
      <c r="A12" s="306"/>
      <c r="B12" s="558" t="s">
        <v>252</v>
      </c>
      <c r="C12" s="40"/>
      <c r="D12" s="595"/>
      <c r="E12" s="595"/>
      <c r="F12" s="595"/>
      <c r="G12" s="595"/>
      <c r="H12" s="595"/>
      <c r="I12" s="595"/>
      <c r="J12" s="595"/>
      <c r="K12" s="595"/>
      <c r="L12" s="595"/>
      <c r="M12" s="595"/>
      <c r="N12" s="595"/>
      <c r="O12" s="595"/>
      <c r="P12" s="595"/>
      <c r="Q12" s="595"/>
      <c r="R12" s="595"/>
      <c r="S12" s="595"/>
      <c r="T12" s="595"/>
    </row>
    <row r="13" spans="1:27" ht="13.5" customHeight="1" x14ac:dyDescent="0.2">
      <c r="A13" s="306"/>
      <c r="B13" s="559" t="s">
        <v>253</v>
      </c>
      <c r="C13" s="300"/>
      <c r="D13" s="596">
        <v>41</v>
      </c>
      <c r="E13" s="596">
        <v>72</v>
      </c>
      <c r="F13" s="596">
        <v>72</v>
      </c>
      <c r="G13" s="596"/>
      <c r="H13" s="596">
        <v>50</v>
      </c>
      <c r="I13" s="596"/>
      <c r="J13" s="596">
        <v>80</v>
      </c>
      <c r="K13" s="596"/>
      <c r="L13" s="596">
        <v>175</v>
      </c>
      <c r="M13" s="596"/>
      <c r="N13" s="596">
        <v>65</v>
      </c>
      <c r="O13" s="596"/>
      <c r="P13" s="596">
        <v>72</v>
      </c>
      <c r="Q13" s="596">
        <v>55</v>
      </c>
      <c r="R13" s="596">
        <v>48</v>
      </c>
      <c r="S13" s="596"/>
      <c r="T13" s="596">
        <v>56</v>
      </c>
      <c r="U13" s="329"/>
      <c r="V13" s="1"/>
    </row>
    <row r="14" spans="1:27" ht="13.5" customHeight="1" x14ac:dyDescent="0.2">
      <c r="A14" s="306"/>
      <c r="B14" s="559" t="s">
        <v>256</v>
      </c>
      <c r="C14" s="300"/>
      <c r="D14" s="596">
        <v>0</v>
      </c>
      <c r="E14" s="596">
        <v>36</v>
      </c>
      <c r="F14" s="596">
        <v>98</v>
      </c>
      <c r="G14" s="596"/>
      <c r="H14" s="596">
        <v>101</v>
      </c>
      <c r="I14" s="596"/>
      <c r="J14" s="596">
        <v>233</v>
      </c>
      <c r="K14" s="596"/>
      <c r="L14" s="596">
        <v>186</v>
      </c>
      <c r="M14" s="596"/>
      <c r="N14" s="596">
        <v>137</v>
      </c>
      <c r="O14" s="596"/>
      <c r="P14" s="596">
        <v>81</v>
      </c>
      <c r="Q14" s="596">
        <v>66</v>
      </c>
      <c r="R14" s="596">
        <v>101</v>
      </c>
      <c r="S14" s="596"/>
      <c r="T14" s="596">
        <v>100</v>
      </c>
      <c r="U14" s="329"/>
      <c r="V14" s="1"/>
    </row>
    <row r="15" spans="1:27" ht="12.75" customHeight="1" x14ac:dyDescent="0.2">
      <c r="A15" s="304"/>
      <c r="B15" s="304"/>
      <c r="C15" s="40"/>
      <c r="D15" s="595"/>
      <c r="E15" s="595"/>
      <c r="F15" s="595"/>
      <c r="G15" s="595"/>
      <c r="H15" s="595"/>
      <c r="I15" s="595"/>
      <c r="J15" s="595"/>
      <c r="K15" s="595"/>
      <c r="L15" s="595"/>
      <c r="M15" s="595"/>
      <c r="N15" s="595"/>
      <c r="O15" s="595"/>
      <c r="P15" s="595"/>
      <c r="Q15" s="595"/>
      <c r="R15" s="595"/>
      <c r="S15" s="595"/>
      <c r="T15" s="595"/>
    </row>
    <row r="16" spans="1:27" ht="28.5" customHeight="1" x14ac:dyDescent="0.2">
      <c r="A16" s="682" t="s">
        <v>269</v>
      </c>
      <c r="B16" s="683"/>
      <c r="C16" s="683"/>
      <c r="D16" s="594">
        <f t="shared" ref="D16:L16" si="4">SUM(D18:D19)</f>
        <v>702</v>
      </c>
      <c r="E16" s="594">
        <f t="shared" si="4"/>
        <v>547</v>
      </c>
      <c r="F16" s="594">
        <f t="shared" si="4"/>
        <v>701</v>
      </c>
      <c r="G16" s="597"/>
      <c r="H16" s="594">
        <f t="shared" si="4"/>
        <v>705</v>
      </c>
      <c r="I16" s="597"/>
      <c r="J16" s="594">
        <f t="shared" si="4"/>
        <v>636</v>
      </c>
      <c r="K16" s="597"/>
      <c r="L16" s="594">
        <f t="shared" si="4"/>
        <v>529</v>
      </c>
      <c r="M16" s="597"/>
      <c r="N16" s="594">
        <f>SUM(N18:N19)</f>
        <v>604</v>
      </c>
      <c r="O16" s="597"/>
      <c r="P16" s="594">
        <f>SUM(P18:P19)</f>
        <v>672</v>
      </c>
      <c r="Q16" s="594">
        <f t="shared" ref="Q16:T16" si="5">SUM(Q18:Q19)</f>
        <v>729</v>
      </c>
      <c r="R16" s="594">
        <f t="shared" si="5"/>
        <v>718</v>
      </c>
      <c r="S16" s="597" t="s">
        <v>190</v>
      </c>
      <c r="T16" s="594">
        <f t="shared" si="5"/>
        <v>598</v>
      </c>
    </row>
    <row r="17" spans="1:22" ht="13.5" customHeight="1" x14ac:dyDescent="0.2">
      <c r="A17" s="306"/>
      <c r="B17" s="558" t="s">
        <v>252</v>
      </c>
      <c r="C17" s="40"/>
      <c r="D17" s="595"/>
      <c r="E17" s="595"/>
      <c r="F17" s="595"/>
      <c r="G17" s="595"/>
      <c r="H17" s="595"/>
      <c r="I17" s="595"/>
      <c r="J17" s="595"/>
      <c r="K17" s="595"/>
      <c r="L17" s="595"/>
      <c r="M17" s="595"/>
      <c r="N17" s="595"/>
      <c r="O17" s="595"/>
      <c r="P17" s="595"/>
      <c r="Q17" s="595"/>
      <c r="R17" s="595"/>
      <c r="S17" s="595"/>
      <c r="T17" s="595"/>
    </row>
    <row r="18" spans="1:22" ht="13.5" customHeight="1" x14ac:dyDescent="0.2">
      <c r="A18" s="306"/>
      <c r="B18" s="559" t="s">
        <v>253</v>
      </c>
      <c r="C18" s="300"/>
      <c r="D18" s="596">
        <f t="shared" ref="D18:R18" si="6">SUM(D8-D13)</f>
        <v>447</v>
      </c>
      <c r="E18" s="596">
        <f t="shared" si="6"/>
        <v>370</v>
      </c>
      <c r="F18" s="596">
        <f t="shared" si="6"/>
        <v>358</v>
      </c>
      <c r="G18" s="597"/>
      <c r="H18" s="596">
        <f t="shared" si="6"/>
        <v>373</v>
      </c>
      <c r="I18" s="597"/>
      <c r="J18" s="596">
        <f t="shared" si="6"/>
        <v>332</v>
      </c>
      <c r="K18" s="597"/>
      <c r="L18" s="596">
        <f t="shared" si="6"/>
        <v>211</v>
      </c>
      <c r="M18" s="597"/>
      <c r="N18" s="596">
        <f t="shared" si="6"/>
        <v>268</v>
      </c>
      <c r="O18" s="597"/>
      <c r="P18" s="596">
        <f t="shared" si="6"/>
        <v>267</v>
      </c>
      <c r="Q18" s="596">
        <f t="shared" si="6"/>
        <v>270</v>
      </c>
      <c r="R18" s="596">
        <f t="shared" si="6"/>
        <v>280</v>
      </c>
      <c r="S18" s="596"/>
      <c r="T18" s="596">
        <f t="shared" ref="T18" si="7">SUM(T8-T13)</f>
        <v>263</v>
      </c>
    </row>
    <row r="19" spans="1:22" ht="13.5" customHeight="1" thickBot="1" x14ac:dyDescent="0.25">
      <c r="A19" s="307"/>
      <c r="B19" s="560" t="s">
        <v>254</v>
      </c>
      <c r="C19" s="301"/>
      <c r="D19" s="598">
        <f t="shared" ref="D19:Q19" si="8">SUM(D9-D14)</f>
        <v>255</v>
      </c>
      <c r="E19" s="598">
        <f t="shared" si="8"/>
        <v>177</v>
      </c>
      <c r="F19" s="598">
        <f t="shared" si="8"/>
        <v>343</v>
      </c>
      <c r="G19" s="598"/>
      <c r="H19" s="598">
        <f t="shared" si="8"/>
        <v>332</v>
      </c>
      <c r="I19" s="598"/>
      <c r="J19" s="598">
        <f t="shared" si="8"/>
        <v>304</v>
      </c>
      <c r="K19" s="598"/>
      <c r="L19" s="598">
        <f t="shared" si="8"/>
        <v>318</v>
      </c>
      <c r="M19" s="598"/>
      <c r="N19" s="598">
        <f t="shared" si="8"/>
        <v>336</v>
      </c>
      <c r="O19" s="599"/>
      <c r="P19" s="598">
        <f t="shared" si="8"/>
        <v>405</v>
      </c>
      <c r="Q19" s="598">
        <f t="shared" si="8"/>
        <v>459</v>
      </c>
      <c r="R19" s="598">
        <f>SUM(R9-R14)</f>
        <v>438</v>
      </c>
      <c r="S19" s="599" t="s">
        <v>190</v>
      </c>
      <c r="T19" s="598">
        <f t="shared" ref="T19" si="9">SUM(T9-T14)</f>
        <v>335</v>
      </c>
    </row>
    <row r="20" spans="1:22" ht="12.75" x14ac:dyDescent="0.2">
      <c r="A20" s="561" t="s">
        <v>273</v>
      </c>
    </row>
    <row r="21" spans="1:22" ht="12.75" x14ac:dyDescent="0.2">
      <c r="A21" s="339" t="s">
        <v>232</v>
      </c>
    </row>
    <row r="22" spans="1:22" x14ac:dyDescent="0.2">
      <c r="R22" s="600"/>
      <c r="S22" s="600"/>
    </row>
    <row r="24" spans="1:22" x14ac:dyDescent="0.2">
      <c r="D24" s="600"/>
      <c r="E24" s="600"/>
      <c r="F24" s="600"/>
      <c r="G24" s="600"/>
      <c r="H24" s="600"/>
      <c r="I24" s="600"/>
      <c r="J24" s="600"/>
      <c r="K24" s="600"/>
      <c r="L24" s="600"/>
      <c r="M24" s="600"/>
      <c r="N24" s="600"/>
      <c r="O24" s="600"/>
      <c r="P24" s="600"/>
      <c r="Q24" s="600"/>
      <c r="R24" s="600"/>
      <c r="S24" s="600"/>
      <c r="T24" s="400"/>
    </row>
    <row r="25" spans="1:22" x14ac:dyDescent="0.2">
      <c r="D25" s="600"/>
      <c r="E25" s="600"/>
      <c r="F25" s="600"/>
      <c r="G25" s="600"/>
      <c r="H25" s="600"/>
      <c r="I25" s="600"/>
      <c r="J25" s="600"/>
      <c r="K25" s="600"/>
      <c r="L25" s="600"/>
      <c r="M25" s="600"/>
      <c r="N25" s="600"/>
      <c r="O25" s="600"/>
      <c r="P25" s="600"/>
      <c r="Q25" s="600"/>
      <c r="R25" s="600"/>
      <c r="S25" s="600"/>
    </row>
    <row r="26" spans="1:22" x14ac:dyDescent="0.2">
      <c r="E26" s="601"/>
      <c r="V26" s="1"/>
    </row>
    <row r="27" spans="1:22" x14ac:dyDescent="0.2">
      <c r="E27" s="601"/>
      <c r="V27" s="1"/>
    </row>
    <row r="28" spans="1:22" x14ac:dyDescent="0.2">
      <c r="E28" s="601"/>
      <c r="V28" s="1"/>
    </row>
    <row r="29" spans="1:22" x14ac:dyDescent="0.2">
      <c r="E29" s="601"/>
      <c r="V29" s="1"/>
    </row>
  </sheetData>
  <mergeCells count="4">
    <mergeCell ref="A16:C16"/>
    <mergeCell ref="A1:N2"/>
    <mergeCell ref="A6:C6"/>
    <mergeCell ref="A11:C11"/>
  </mergeCells>
  <pageMargins left="0.7" right="0.7" top="0.75" bottom="0.75" header="0.3" footer="0.3"/>
  <pageSetup paperSize="9" scale="8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30"/>
  <sheetViews>
    <sheetView workbookViewId="0">
      <selection sqref="A1:K2"/>
    </sheetView>
  </sheetViews>
  <sheetFormatPr defaultColWidth="9.33203125" defaultRowHeight="11.25" x14ac:dyDescent="0.2"/>
  <cols>
    <col min="1" max="1" width="5" style="1" customWidth="1"/>
    <col min="2" max="2" width="54" style="1" customWidth="1"/>
    <col min="3" max="3" width="9.6640625" style="1" customWidth="1"/>
    <col min="4" max="11" width="10.83203125" style="373" customWidth="1"/>
    <col min="12" max="12" width="8.83203125" style="373" customWidth="1"/>
    <col min="13" max="13" width="10.83203125" style="373" customWidth="1"/>
    <col min="14" max="14" width="2.33203125" style="373" customWidth="1"/>
    <col min="15" max="15" width="9.1640625" style="1" customWidth="1"/>
    <col min="16" max="16384" width="9.33203125" style="1"/>
  </cols>
  <sheetData>
    <row r="1" spans="1:17" ht="22.5" customHeight="1" x14ac:dyDescent="0.2">
      <c r="A1" s="686" t="s">
        <v>317</v>
      </c>
      <c r="B1" s="687"/>
      <c r="C1" s="687"/>
      <c r="D1" s="687"/>
      <c r="E1" s="687"/>
      <c r="F1" s="687"/>
      <c r="G1" s="687"/>
      <c r="H1" s="687"/>
      <c r="I1" s="687"/>
      <c r="J1" s="683"/>
      <c r="K1" s="683"/>
    </row>
    <row r="2" spans="1:17" x14ac:dyDescent="0.2">
      <c r="A2" s="687"/>
      <c r="B2" s="687"/>
      <c r="C2" s="687"/>
      <c r="D2" s="687"/>
      <c r="E2" s="687"/>
      <c r="F2" s="687"/>
      <c r="G2" s="687"/>
      <c r="H2" s="687"/>
      <c r="I2" s="687"/>
      <c r="J2" s="683"/>
      <c r="K2" s="683"/>
    </row>
    <row r="3" spans="1:17" ht="12" thickBot="1" x14ac:dyDescent="0.25">
      <c r="A3" s="367" t="s">
        <v>318</v>
      </c>
      <c r="B3" s="6"/>
      <c r="C3" s="6"/>
      <c r="D3" s="602"/>
      <c r="E3" s="602"/>
      <c r="F3" s="602"/>
      <c r="G3" s="602"/>
      <c r="H3" s="602"/>
      <c r="I3" s="602"/>
    </row>
    <row r="4" spans="1:17" ht="13.5" thickBot="1" x14ac:dyDescent="0.25">
      <c r="A4" s="297"/>
      <c r="B4" s="297"/>
      <c r="C4" s="297"/>
      <c r="D4" s="603">
        <v>2006</v>
      </c>
      <c r="E4" s="603">
        <v>2007</v>
      </c>
      <c r="F4" s="603">
        <v>2008</v>
      </c>
      <c r="G4" s="603">
        <v>2009</v>
      </c>
      <c r="H4" s="603">
        <v>2010</v>
      </c>
      <c r="I4" s="603">
        <v>2011</v>
      </c>
      <c r="J4" s="603">
        <v>2012</v>
      </c>
      <c r="K4" s="603">
        <v>2013</v>
      </c>
      <c r="L4" s="603">
        <v>2014</v>
      </c>
      <c r="M4" s="603">
        <v>2015</v>
      </c>
      <c r="N4" s="603"/>
      <c r="O4" s="603">
        <v>2016</v>
      </c>
    </row>
    <row r="5" spans="1:17" ht="12.75" customHeight="1" x14ac:dyDescent="0.2">
      <c r="A5" s="303"/>
      <c r="B5" s="304"/>
      <c r="C5" s="305"/>
      <c r="D5" s="604"/>
      <c r="E5" s="604"/>
      <c r="F5" s="604"/>
      <c r="G5" s="604"/>
      <c r="H5" s="604"/>
      <c r="I5" s="604"/>
      <c r="J5" s="595"/>
      <c r="O5" s="373"/>
    </row>
    <row r="6" spans="1:17" ht="39" customHeight="1" x14ac:dyDescent="0.2">
      <c r="A6" s="682" t="s">
        <v>270</v>
      </c>
      <c r="B6" s="683"/>
      <c r="C6" s="683"/>
      <c r="D6" s="594">
        <f t="shared" ref="D6:I6" si="0">SUM(D8:D9)</f>
        <v>3175.9272579999997</v>
      </c>
      <c r="E6" s="594">
        <f t="shared" si="0"/>
        <v>3631.1138230000001</v>
      </c>
      <c r="F6" s="594">
        <f t="shared" si="0"/>
        <v>4319.8274770000007</v>
      </c>
      <c r="G6" s="594">
        <f t="shared" si="0"/>
        <v>3826.7825000000003</v>
      </c>
      <c r="H6" s="594">
        <f t="shared" si="0"/>
        <v>5094.2061059999996</v>
      </c>
      <c r="I6" s="594">
        <f t="shared" si="0"/>
        <v>5043.0640000000003</v>
      </c>
      <c r="J6" s="594">
        <f>SUM(J8:J9)</f>
        <v>4945.7723210000004</v>
      </c>
      <c r="K6" s="594">
        <f>SUM(K8:K9)</f>
        <v>5196.3459999999995</v>
      </c>
      <c r="L6" s="594">
        <f t="shared" ref="L6:O6" si="1">SUM(L8:L9)</f>
        <v>5695.812852</v>
      </c>
      <c r="M6" s="594">
        <f t="shared" si="1"/>
        <v>5815.7354620000006</v>
      </c>
      <c r="N6" s="597" t="s">
        <v>190</v>
      </c>
      <c r="O6" s="594">
        <f t="shared" si="1"/>
        <v>5087.7211150000003</v>
      </c>
      <c r="Q6" s="235"/>
    </row>
    <row r="7" spans="1:17" ht="13.5" customHeight="1" x14ac:dyDescent="0.2">
      <c r="B7" s="558" t="s">
        <v>252</v>
      </c>
      <c r="C7" s="40"/>
      <c r="D7" s="604"/>
      <c r="E7" s="604"/>
      <c r="F7" s="604"/>
      <c r="G7" s="604"/>
      <c r="H7" s="604"/>
      <c r="I7" s="595"/>
      <c r="J7" s="595"/>
      <c r="K7" s="595"/>
      <c r="N7" s="605"/>
      <c r="O7" s="373"/>
      <c r="Q7" s="235"/>
    </row>
    <row r="8" spans="1:17" ht="13.5" customHeight="1" x14ac:dyDescent="0.2">
      <c r="B8" s="559" t="s">
        <v>253</v>
      </c>
      <c r="C8" s="300"/>
      <c r="D8" s="596">
        <v>1270.859933</v>
      </c>
      <c r="E8" s="596">
        <v>1420.4741180000001</v>
      </c>
      <c r="F8" s="596">
        <v>1632.2599</v>
      </c>
      <c r="G8" s="596">
        <v>1332.7825</v>
      </c>
      <c r="H8" s="596">
        <v>1575.625</v>
      </c>
      <c r="I8" s="596">
        <v>1433.0640000000001</v>
      </c>
      <c r="J8" s="596">
        <v>1221.798</v>
      </c>
      <c r="K8" s="596">
        <v>1211.346</v>
      </c>
      <c r="L8" s="596">
        <v>1163.9518519999999</v>
      </c>
      <c r="M8" s="596">
        <v>1138.9659999999999</v>
      </c>
      <c r="N8" s="597"/>
      <c r="O8" s="596">
        <v>1075.0480170000001</v>
      </c>
      <c r="Q8" s="235"/>
    </row>
    <row r="9" spans="1:17" ht="13.5" customHeight="1" x14ac:dyDescent="0.2">
      <c r="B9" s="559" t="s">
        <v>254</v>
      </c>
      <c r="C9" s="300"/>
      <c r="D9" s="596">
        <v>1905.067325</v>
      </c>
      <c r="E9" s="596">
        <v>2210.639705</v>
      </c>
      <c r="F9" s="596">
        <v>2687.5675770000003</v>
      </c>
      <c r="G9" s="596">
        <v>2494</v>
      </c>
      <c r="H9" s="596">
        <v>3518.5811060000001</v>
      </c>
      <c r="I9" s="596">
        <v>3610</v>
      </c>
      <c r="J9" s="596">
        <v>3723.9743210000001</v>
      </c>
      <c r="K9" s="596">
        <v>3985</v>
      </c>
      <c r="L9" s="596">
        <v>4531.8609999999999</v>
      </c>
      <c r="M9" s="596">
        <v>4676.7694620000002</v>
      </c>
      <c r="N9" s="597" t="s">
        <v>190</v>
      </c>
      <c r="O9" s="596">
        <v>4012.6730980000002</v>
      </c>
      <c r="Q9" s="235"/>
    </row>
    <row r="10" spans="1:17" ht="12.75" customHeight="1" x14ac:dyDescent="0.2">
      <c r="A10" s="304"/>
      <c r="B10" s="304"/>
      <c r="C10" s="40"/>
      <c r="D10" s="604"/>
      <c r="E10" s="604"/>
      <c r="F10" s="604"/>
      <c r="G10" s="604"/>
      <c r="H10" s="604"/>
      <c r="I10" s="595"/>
      <c r="J10" s="595"/>
      <c r="K10" s="595"/>
      <c r="N10" s="605"/>
      <c r="O10" s="373"/>
      <c r="Q10" s="235"/>
    </row>
    <row r="11" spans="1:17" ht="25.5" customHeight="1" x14ac:dyDescent="0.2">
      <c r="A11" s="682" t="s">
        <v>255</v>
      </c>
      <c r="B11" s="683"/>
      <c r="C11" s="683"/>
      <c r="D11" s="594">
        <f t="shared" ref="D11:I11" si="2">SUM(D13:D14)</f>
        <v>471.70262000000002</v>
      </c>
      <c r="E11" s="594">
        <f t="shared" si="2"/>
        <v>702.49169500000005</v>
      </c>
      <c r="F11" s="594">
        <f t="shared" si="2"/>
        <v>991.33159600000022</v>
      </c>
      <c r="G11" s="594">
        <f t="shared" si="2"/>
        <v>791.35953100000006</v>
      </c>
      <c r="H11" s="594">
        <f t="shared" si="2"/>
        <v>2409.9638199999999</v>
      </c>
      <c r="I11" s="594">
        <f t="shared" si="2"/>
        <v>2132</v>
      </c>
      <c r="J11" s="594">
        <f>SUM(J13:J14)</f>
        <v>1382.366012</v>
      </c>
      <c r="K11" s="594">
        <f>SUM(K13:K14)</f>
        <v>1252.1408999999999</v>
      </c>
      <c r="L11" s="594">
        <f t="shared" ref="L11:O11" si="3">SUM(L13:L14)</f>
        <v>941.85613699999999</v>
      </c>
      <c r="M11" s="594">
        <f t="shared" si="3"/>
        <v>1527.7976080000001</v>
      </c>
      <c r="N11" s="597"/>
      <c r="O11" s="594">
        <f t="shared" si="3"/>
        <v>1533.299051</v>
      </c>
      <c r="Q11" s="235"/>
    </row>
    <row r="12" spans="1:17" ht="13.5" customHeight="1" x14ac:dyDescent="0.2">
      <c r="A12" s="306"/>
      <c r="B12" s="558" t="s">
        <v>252</v>
      </c>
      <c r="C12" s="40"/>
      <c r="D12" s="604"/>
      <c r="E12" s="604"/>
      <c r="F12" s="604"/>
      <c r="G12" s="604"/>
      <c r="H12" s="604"/>
      <c r="I12" s="595"/>
      <c r="J12" s="595"/>
      <c r="K12" s="595"/>
      <c r="N12" s="605"/>
      <c r="O12" s="373"/>
      <c r="Q12" s="235"/>
    </row>
    <row r="13" spans="1:17" ht="13.5" customHeight="1" x14ac:dyDescent="0.2">
      <c r="A13" s="306"/>
      <c r="B13" s="559" t="s">
        <v>253</v>
      </c>
      <c r="C13" s="300"/>
      <c r="D13" s="596">
        <v>414.31805000000003</v>
      </c>
      <c r="E13" s="596">
        <v>333.64970500000004</v>
      </c>
      <c r="F13" s="596">
        <v>573.0412560000002</v>
      </c>
      <c r="G13" s="596">
        <v>348.359531</v>
      </c>
      <c r="H13" s="596">
        <v>762.02099999999996</v>
      </c>
      <c r="I13" s="596">
        <v>777</v>
      </c>
      <c r="J13" s="596">
        <v>547.51900000000001</v>
      </c>
      <c r="K13" s="596">
        <v>549.31399999999996</v>
      </c>
      <c r="L13" s="596">
        <v>511.35493700000001</v>
      </c>
      <c r="M13" s="596">
        <v>507.68860799999999</v>
      </c>
      <c r="N13" s="597"/>
      <c r="O13" s="596">
        <v>467.40489400000001</v>
      </c>
      <c r="Q13" s="235"/>
    </row>
    <row r="14" spans="1:17" ht="13.5" customHeight="1" x14ac:dyDescent="0.2">
      <c r="A14" s="306"/>
      <c r="B14" s="559" t="s">
        <v>256</v>
      </c>
      <c r="C14" s="300"/>
      <c r="D14" s="596">
        <v>57.384569999999997</v>
      </c>
      <c r="E14" s="596">
        <v>368.84199000000001</v>
      </c>
      <c r="F14" s="596">
        <v>418.29034000000001</v>
      </c>
      <c r="G14" s="596">
        <v>443</v>
      </c>
      <c r="H14" s="596">
        <v>1647.94282</v>
      </c>
      <c r="I14" s="596">
        <v>1355</v>
      </c>
      <c r="J14" s="596">
        <v>834.84701199999995</v>
      </c>
      <c r="K14" s="596">
        <v>702.82690000000002</v>
      </c>
      <c r="L14" s="596">
        <v>430.50119999999998</v>
      </c>
      <c r="M14" s="596">
        <v>1020.109</v>
      </c>
      <c r="N14" s="597"/>
      <c r="O14" s="596">
        <v>1065.894157</v>
      </c>
      <c r="Q14" s="235"/>
    </row>
    <row r="15" spans="1:17" ht="12.75" customHeight="1" x14ac:dyDescent="0.2">
      <c r="A15" s="304"/>
      <c r="B15" s="304"/>
      <c r="C15" s="40"/>
      <c r="D15" s="604"/>
      <c r="E15" s="604"/>
      <c r="F15" s="604"/>
      <c r="G15" s="604"/>
      <c r="H15" s="604"/>
      <c r="I15" s="595"/>
      <c r="J15" s="595"/>
      <c r="K15" s="595"/>
      <c r="N15" s="605"/>
      <c r="O15" s="373"/>
      <c r="Q15" s="235"/>
    </row>
    <row r="16" spans="1:17" ht="29.25" customHeight="1" x14ac:dyDescent="0.2">
      <c r="A16" s="682" t="s">
        <v>269</v>
      </c>
      <c r="B16" s="683"/>
      <c r="C16" s="683"/>
      <c r="D16" s="594">
        <f t="shared" ref="D16:I16" si="4">SUM(D18:D19)</f>
        <v>2704.2246379999997</v>
      </c>
      <c r="E16" s="594">
        <f t="shared" si="4"/>
        <v>2928.622128</v>
      </c>
      <c r="F16" s="594">
        <f t="shared" si="4"/>
        <v>3328.4958809999998</v>
      </c>
      <c r="G16" s="594">
        <f t="shared" si="4"/>
        <v>3035.4229690000002</v>
      </c>
      <c r="H16" s="594">
        <f t="shared" si="4"/>
        <v>2684.2422860000001</v>
      </c>
      <c r="I16" s="594">
        <f t="shared" si="4"/>
        <v>2911.0640000000003</v>
      </c>
      <c r="J16" s="594">
        <f>SUM(J18:J19)</f>
        <v>3563.4063090000004</v>
      </c>
      <c r="K16" s="594">
        <f>SUM(K18:K19)</f>
        <v>3944.2051000000001</v>
      </c>
      <c r="L16" s="594">
        <f t="shared" ref="L16:O16" si="5">SUM(L18:L19)</f>
        <v>4753.9567150000003</v>
      </c>
      <c r="M16" s="594">
        <f t="shared" si="5"/>
        <v>4287.9378539999998</v>
      </c>
      <c r="N16" s="597" t="s">
        <v>190</v>
      </c>
      <c r="O16" s="594">
        <f t="shared" si="5"/>
        <v>3554.4220640000003</v>
      </c>
      <c r="Q16" s="235"/>
    </row>
    <row r="17" spans="1:17" ht="13.5" customHeight="1" x14ac:dyDescent="0.2">
      <c r="A17" s="306"/>
      <c r="B17" s="558" t="s">
        <v>252</v>
      </c>
      <c r="C17" s="40"/>
      <c r="D17" s="604"/>
      <c r="E17" s="604"/>
      <c r="F17" s="604"/>
      <c r="G17" s="604"/>
      <c r="H17" s="604"/>
      <c r="I17" s="595"/>
      <c r="J17" s="595"/>
      <c r="K17" s="595"/>
      <c r="N17" s="605"/>
      <c r="O17" s="373"/>
      <c r="Q17" s="235"/>
    </row>
    <row r="18" spans="1:17" ht="13.5" customHeight="1" x14ac:dyDescent="0.2">
      <c r="A18" s="306"/>
      <c r="B18" s="559" t="s">
        <v>253</v>
      </c>
      <c r="C18" s="300"/>
      <c r="D18" s="596">
        <f t="shared" ref="D18:M18" si="6">D8-D13</f>
        <v>856.54188299999987</v>
      </c>
      <c r="E18" s="596">
        <f t="shared" si="6"/>
        <v>1086.824413</v>
      </c>
      <c r="F18" s="596">
        <f t="shared" si="6"/>
        <v>1059.2186439999998</v>
      </c>
      <c r="G18" s="596">
        <f t="shared" si="6"/>
        <v>984.42296899999997</v>
      </c>
      <c r="H18" s="596">
        <f t="shared" si="6"/>
        <v>813.60400000000004</v>
      </c>
      <c r="I18" s="596">
        <f t="shared" si="6"/>
        <v>656.06400000000008</v>
      </c>
      <c r="J18" s="596">
        <f t="shared" si="6"/>
        <v>674.279</v>
      </c>
      <c r="K18" s="596">
        <f t="shared" si="6"/>
        <v>662.03200000000004</v>
      </c>
      <c r="L18" s="596">
        <f t="shared" si="6"/>
        <v>652.59691499999985</v>
      </c>
      <c r="M18" s="596">
        <f t="shared" si="6"/>
        <v>631.27739199999996</v>
      </c>
      <c r="N18" s="597"/>
      <c r="O18" s="596">
        <f t="shared" ref="O18" si="7">O8-O13</f>
        <v>607.64312300000006</v>
      </c>
      <c r="Q18" s="235"/>
    </row>
    <row r="19" spans="1:17" ht="13.5" customHeight="1" thickBot="1" x14ac:dyDescent="0.25">
      <c r="A19" s="307"/>
      <c r="B19" s="560" t="s">
        <v>254</v>
      </c>
      <c r="C19" s="301"/>
      <c r="D19" s="598">
        <f t="shared" ref="D19:L19" si="8">D9-D14</f>
        <v>1847.682755</v>
      </c>
      <c r="E19" s="598">
        <f t="shared" si="8"/>
        <v>1841.7977150000002</v>
      </c>
      <c r="F19" s="598">
        <f t="shared" si="8"/>
        <v>2269.2772370000002</v>
      </c>
      <c r="G19" s="598">
        <f t="shared" si="8"/>
        <v>2051</v>
      </c>
      <c r="H19" s="598">
        <f t="shared" si="8"/>
        <v>1870.6382860000001</v>
      </c>
      <c r="I19" s="598">
        <f t="shared" si="8"/>
        <v>2255</v>
      </c>
      <c r="J19" s="598">
        <f t="shared" si="8"/>
        <v>2889.1273090000004</v>
      </c>
      <c r="K19" s="598">
        <f t="shared" si="8"/>
        <v>3282.1731</v>
      </c>
      <c r="L19" s="598">
        <f t="shared" si="8"/>
        <v>4101.3598000000002</v>
      </c>
      <c r="M19" s="598">
        <f>M9-M14</f>
        <v>3656.6604620000003</v>
      </c>
      <c r="N19" s="599" t="s">
        <v>190</v>
      </c>
      <c r="O19" s="598">
        <f t="shared" ref="O19" si="9">O9-O14</f>
        <v>2946.7789410000005</v>
      </c>
      <c r="Q19" s="235"/>
    </row>
    <row r="20" spans="1:17" ht="12.75" x14ac:dyDescent="0.2">
      <c r="A20" s="561" t="s">
        <v>273</v>
      </c>
      <c r="B20" s="23"/>
      <c r="C20" s="23"/>
      <c r="D20" s="606"/>
      <c r="E20" s="606"/>
      <c r="F20" s="606"/>
      <c r="G20" s="606"/>
      <c r="H20" s="606"/>
      <c r="I20" s="606"/>
      <c r="K20" s="607"/>
    </row>
    <row r="21" spans="1:17" ht="12.75" x14ac:dyDescent="0.2">
      <c r="A21" s="339" t="s">
        <v>232</v>
      </c>
      <c r="B21" s="23"/>
      <c r="C21" s="23"/>
      <c r="D21" s="608"/>
      <c r="E21" s="608"/>
      <c r="F21" s="608"/>
      <c r="G21" s="606"/>
      <c r="H21" s="608"/>
      <c r="I21" s="608"/>
      <c r="K21" s="607"/>
    </row>
    <row r="22" spans="1:17" ht="12" x14ac:dyDescent="0.2">
      <c r="A22" s="178"/>
      <c r="D22" s="600"/>
      <c r="E22" s="600"/>
      <c r="F22" s="600"/>
      <c r="G22" s="600"/>
      <c r="H22" s="600"/>
      <c r="I22" s="600"/>
      <c r="K22" s="607"/>
      <c r="L22" s="609"/>
      <c r="M22" s="609"/>
      <c r="N22" s="609"/>
    </row>
    <row r="23" spans="1:17" ht="12" x14ac:dyDescent="0.2">
      <c r="A23" s="243"/>
      <c r="C23" s="294"/>
      <c r="D23" s="609"/>
      <c r="E23" s="609"/>
      <c r="F23" s="609"/>
      <c r="G23" s="609"/>
      <c r="H23" s="609"/>
      <c r="I23" s="609"/>
      <c r="J23" s="609"/>
      <c r="K23" s="609"/>
      <c r="L23" s="607"/>
    </row>
    <row r="24" spans="1:17" ht="12.75" x14ac:dyDescent="0.2">
      <c r="D24" s="604"/>
      <c r="E24" s="604"/>
      <c r="F24" s="604"/>
      <c r="G24" s="604"/>
      <c r="H24" s="604"/>
      <c r="I24" s="604"/>
      <c r="J24" s="604"/>
      <c r="K24" s="604"/>
      <c r="L24" s="604"/>
    </row>
    <row r="25" spans="1:17" ht="12.75" x14ac:dyDescent="0.2">
      <c r="C25" s="299"/>
      <c r="D25" s="594"/>
      <c r="E25" s="594"/>
      <c r="F25" s="594"/>
      <c r="G25" s="594"/>
      <c r="H25" s="594"/>
      <c r="I25" s="594"/>
    </row>
    <row r="27" spans="1:17" ht="12.75" x14ac:dyDescent="0.2">
      <c r="C27" s="299"/>
      <c r="D27" s="594"/>
      <c r="E27" s="594"/>
      <c r="F27" s="594"/>
      <c r="G27" s="594"/>
      <c r="H27" s="594"/>
      <c r="I27" s="594"/>
    </row>
    <row r="30" spans="1:17" ht="12.75" x14ac:dyDescent="0.2">
      <c r="C30" s="299"/>
      <c r="D30" s="594"/>
      <c r="E30" s="594"/>
      <c r="F30" s="594"/>
      <c r="G30" s="594"/>
      <c r="H30" s="594"/>
      <c r="I30" s="594"/>
    </row>
  </sheetData>
  <mergeCells count="4">
    <mergeCell ref="A6:C6"/>
    <mergeCell ref="A11:C11"/>
    <mergeCell ref="A16:C16"/>
    <mergeCell ref="A1:K2"/>
  </mergeCells>
  <pageMargins left="0.7" right="0.7" top="0.75" bottom="0.75" header="0.3" footer="0.3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249977111117893"/>
    <pageSetUpPr fitToPage="1"/>
  </sheetPr>
  <dimension ref="A1:O54"/>
  <sheetViews>
    <sheetView zoomScaleNormal="100" workbookViewId="0"/>
  </sheetViews>
  <sheetFormatPr defaultColWidth="9.33203125" defaultRowHeight="11.25" x14ac:dyDescent="0.2"/>
  <cols>
    <col min="1" max="1" width="46.5" style="1" customWidth="1"/>
    <col min="2" max="2" width="11.33203125" style="1" customWidth="1"/>
    <col min="3" max="3" width="2.83203125" style="1" customWidth="1"/>
    <col min="4" max="4" width="12.83203125" style="1" customWidth="1"/>
    <col min="5" max="5" width="2.83203125" style="1" customWidth="1"/>
    <col min="6" max="6" width="11.33203125" style="1" customWidth="1"/>
    <col min="7" max="7" width="2.83203125" style="1" customWidth="1"/>
    <col min="8" max="8" width="12.83203125" style="1" customWidth="1"/>
    <col min="9" max="9" width="2.83203125" style="1" customWidth="1"/>
    <col min="10" max="10" width="11.33203125" style="1" customWidth="1"/>
    <col min="11" max="11" width="2.83203125" style="1" customWidth="1"/>
    <col min="12" max="12" width="12.83203125" style="1" customWidth="1"/>
    <col min="13" max="13" width="2.83203125" style="1" customWidth="1"/>
    <col min="14" max="16384" width="9.33203125" style="1"/>
  </cols>
  <sheetData>
    <row r="1" spans="1:13" ht="15" x14ac:dyDescent="0.25">
      <c r="A1" s="33" t="s">
        <v>323</v>
      </c>
    </row>
    <row r="2" spans="1:13" x14ac:dyDescent="0.2">
      <c r="A2" s="367" t="s">
        <v>305</v>
      </c>
    </row>
    <row r="3" spans="1:13" ht="12.75" x14ac:dyDescent="0.2">
      <c r="A3" s="97" t="s">
        <v>1</v>
      </c>
      <c r="B3" s="690" t="s">
        <v>115</v>
      </c>
      <c r="C3" s="691"/>
      <c r="D3" s="691"/>
      <c r="E3" s="128"/>
      <c r="F3" s="691" t="s">
        <v>116</v>
      </c>
      <c r="G3" s="691"/>
      <c r="H3" s="691"/>
      <c r="I3" s="253"/>
      <c r="J3" s="690" t="s">
        <v>5</v>
      </c>
      <c r="K3" s="691"/>
      <c r="L3" s="691"/>
      <c r="M3" s="120"/>
    </row>
    <row r="4" spans="1:13" ht="12.75" x14ac:dyDescent="0.2">
      <c r="A4" s="101"/>
      <c r="B4" s="688" t="s">
        <v>178</v>
      </c>
      <c r="C4" s="689"/>
      <c r="D4" s="689"/>
      <c r="E4" s="247"/>
      <c r="F4" s="689" t="s">
        <v>179</v>
      </c>
      <c r="G4" s="689"/>
      <c r="H4" s="689"/>
      <c r="I4" s="246"/>
      <c r="J4" s="688" t="s">
        <v>42</v>
      </c>
      <c r="K4" s="689"/>
      <c r="L4" s="689"/>
      <c r="M4" s="121"/>
    </row>
    <row r="5" spans="1:13" ht="19.5" customHeight="1" x14ac:dyDescent="0.2">
      <c r="A5" s="98" t="s">
        <v>2</v>
      </c>
      <c r="B5" s="101" t="s">
        <v>3</v>
      </c>
      <c r="C5" s="3"/>
      <c r="D5" s="3" t="s">
        <v>110</v>
      </c>
      <c r="E5" s="118"/>
      <c r="F5" s="101" t="s">
        <v>3</v>
      </c>
      <c r="G5" s="3"/>
      <c r="H5" s="3" t="s">
        <v>110</v>
      </c>
      <c r="I5" s="118"/>
      <c r="J5" s="101" t="s">
        <v>3</v>
      </c>
      <c r="K5" s="3"/>
      <c r="L5" s="3" t="s">
        <v>110</v>
      </c>
      <c r="M5" s="121"/>
    </row>
    <row r="6" spans="1:13" ht="49.5" customHeight="1" x14ac:dyDescent="0.2">
      <c r="A6" s="99"/>
      <c r="B6" s="136" t="s">
        <v>4</v>
      </c>
      <c r="C6" s="137"/>
      <c r="D6" s="137" t="s">
        <v>145</v>
      </c>
      <c r="E6" s="138"/>
      <c r="F6" s="136" t="s">
        <v>4</v>
      </c>
      <c r="G6" s="137"/>
      <c r="H6" s="137" t="s">
        <v>145</v>
      </c>
      <c r="I6" s="138"/>
      <c r="J6" s="136" t="s">
        <v>4</v>
      </c>
      <c r="K6" s="137"/>
      <c r="L6" s="137" t="s">
        <v>145</v>
      </c>
      <c r="M6" s="141"/>
    </row>
    <row r="7" spans="1:13" ht="12.75" x14ac:dyDescent="0.2">
      <c r="A7" s="97" t="s">
        <v>7</v>
      </c>
      <c r="B7" s="196">
        <v>48</v>
      </c>
      <c r="C7" s="514"/>
      <c r="D7" s="43">
        <v>2.552</v>
      </c>
      <c r="E7" s="517"/>
      <c r="F7" s="113">
        <v>118</v>
      </c>
      <c r="G7" s="514"/>
      <c r="H7" s="43">
        <v>1845.0909999999999</v>
      </c>
      <c r="I7" s="514"/>
      <c r="J7" s="255">
        <f>SUM(B7,F7)</f>
        <v>166</v>
      </c>
      <c r="K7" s="520"/>
      <c r="L7" s="43">
        <f>SUM(D7,H7)</f>
        <v>1847.6429999999998</v>
      </c>
      <c r="M7" s="521"/>
    </row>
    <row r="8" spans="1:13" ht="12.75" x14ac:dyDescent="0.2">
      <c r="A8" s="101" t="s">
        <v>170</v>
      </c>
      <c r="B8" s="196">
        <v>496</v>
      </c>
      <c r="C8" s="515"/>
      <c r="D8" s="43">
        <v>18.896000000000001</v>
      </c>
      <c r="E8" s="518"/>
      <c r="F8" s="113">
        <v>192</v>
      </c>
      <c r="G8" s="515"/>
      <c r="H8" s="43">
        <v>899.01300000000003</v>
      </c>
      <c r="I8" s="515"/>
      <c r="J8" s="115">
        <f>SUM(B8,F8)</f>
        <v>688</v>
      </c>
      <c r="K8" s="515"/>
      <c r="L8" s="43">
        <f>SUM(D8,H8)</f>
        <v>917.90899999999999</v>
      </c>
      <c r="M8" s="518"/>
    </row>
    <row r="9" spans="1:13" ht="12.75" x14ac:dyDescent="0.2">
      <c r="A9" s="102" t="s">
        <v>8</v>
      </c>
      <c r="B9" s="490">
        <f>SUM(B7:B8)</f>
        <v>544</v>
      </c>
      <c r="C9" s="515"/>
      <c r="D9" s="44">
        <f>SUM(D7:D8)</f>
        <v>21.448</v>
      </c>
      <c r="E9" s="518"/>
      <c r="F9" s="112">
        <f>SUM(F7:F8)</f>
        <v>310</v>
      </c>
      <c r="G9" s="515"/>
      <c r="H9" s="44">
        <f>SUM(H7:H8)</f>
        <v>2744.1039999999998</v>
      </c>
      <c r="I9" s="515"/>
      <c r="J9" s="116">
        <f>SUM(J7:J8)</f>
        <v>854</v>
      </c>
      <c r="K9" s="515"/>
      <c r="L9" s="44">
        <f>SUM(L7:L8)</f>
        <v>2765.5519999999997</v>
      </c>
      <c r="M9" s="518"/>
    </row>
    <row r="10" spans="1:13" ht="12.75" x14ac:dyDescent="0.2">
      <c r="A10" s="101"/>
      <c r="B10" s="196"/>
      <c r="C10" s="515"/>
      <c r="D10" s="43"/>
      <c r="E10" s="518"/>
      <c r="F10" s="113"/>
      <c r="G10" s="515"/>
      <c r="H10" s="43"/>
      <c r="I10" s="515"/>
      <c r="J10" s="115"/>
      <c r="K10" s="515"/>
      <c r="L10" s="43"/>
      <c r="M10" s="518"/>
    </row>
    <row r="11" spans="1:13" ht="12.75" x14ac:dyDescent="0.2">
      <c r="A11" s="101" t="s">
        <v>9</v>
      </c>
      <c r="B11" s="196">
        <v>125</v>
      </c>
      <c r="C11" s="515"/>
      <c r="D11" s="43">
        <v>5.415</v>
      </c>
      <c r="E11" s="518"/>
      <c r="F11" s="113">
        <v>126</v>
      </c>
      <c r="G11" s="515"/>
      <c r="H11" s="43">
        <v>90.655000000000001</v>
      </c>
      <c r="I11" s="515"/>
      <c r="J11" s="115">
        <f>SUM(B11,F11)</f>
        <v>251</v>
      </c>
      <c r="K11" s="515"/>
      <c r="L11" s="43">
        <f>SUM(D11,H11)</f>
        <v>96.070000000000007</v>
      </c>
      <c r="M11" s="518"/>
    </row>
    <row r="12" spans="1:13" ht="12.75" x14ac:dyDescent="0.2">
      <c r="A12" s="101" t="s">
        <v>142</v>
      </c>
      <c r="B12" s="196">
        <v>291</v>
      </c>
      <c r="C12" s="515"/>
      <c r="D12" s="43">
        <v>10.468</v>
      </c>
      <c r="E12" s="518"/>
      <c r="F12" s="113">
        <v>128</v>
      </c>
      <c r="G12" s="515"/>
      <c r="H12" s="43">
        <v>58.442999999999998</v>
      </c>
      <c r="I12" s="515"/>
      <c r="J12" s="115">
        <f>SUM(B12,F12)</f>
        <v>419</v>
      </c>
      <c r="K12" s="515"/>
      <c r="L12" s="43">
        <f>SUM(D12,H12)</f>
        <v>68.911000000000001</v>
      </c>
      <c r="M12" s="518"/>
    </row>
    <row r="13" spans="1:13" ht="12.75" x14ac:dyDescent="0.2">
      <c r="A13" s="98" t="s">
        <v>6</v>
      </c>
      <c r="B13" s="196"/>
      <c r="C13" s="515"/>
      <c r="D13" s="43"/>
      <c r="E13" s="518"/>
      <c r="F13" s="113"/>
      <c r="G13" s="515"/>
      <c r="H13" s="43"/>
      <c r="I13" s="515"/>
      <c r="J13" s="115"/>
      <c r="K13" s="515"/>
      <c r="L13" s="43"/>
      <c r="M13" s="518"/>
    </row>
    <row r="14" spans="1:13" ht="12.75" x14ac:dyDescent="0.2">
      <c r="A14" s="102" t="s">
        <v>108</v>
      </c>
      <c r="B14" s="490">
        <f>SUM(B11:B12)</f>
        <v>416</v>
      </c>
      <c r="C14" s="515"/>
      <c r="D14" s="44">
        <f>SUM(D11:D12)</f>
        <v>15.882999999999999</v>
      </c>
      <c r="E14" s="518"/>
      <c r="F14" s="112">
        <f>SUM(F11:F12)</f>
        <v>254</v>
      </c>
      <c r="G14" s="515"/>
      <c r="H14" s="44">
        <f>SUM(H11:H12)</f>
        <v>149.09800000000001</v>
      </c>
      <c r="I14" s="515"/>
      <c r="J14" s="116">
        <f>SUM(J11:J12)</f>
        <v>670</v>
      </c>
      <c r="K14" s="515"/>
      <c r="L14" s="44">
        <f>SUM(L11:L12)</f>
        <v>164.98099999999999</v>
      </c>
      <c r="M14" s="518"/>
    </row>
    <row r="15" spans="1:13" ht="12.75" x14ac:dyDescent="0.2">
      <c r="A15" s="101"/>
      <c r="B15" s="490"/>
      <c r="C15" s="515"/>
      <c r="D15" s="44"/>
      <c r="E15" s="518"/>
      <c r="F15" s="112"/>
      <c r="G15" s="515"/>
      <c r="H15" s="44"/>
      <c r="I15" s="515"/>
      <c r="J15" s="116"/>
      <c r="K15" s="515"/>
      <c r="L15" s="44"/>
      <c r="M15" s="518"/>
    </row>
    <row r="16" spans="1:13" ht="12.75" x14ac:dyDescent="0.2">
      <c r="A16" s="102" t="s">
        <v>10</v>
      </c>
      <c r="B16" s="490">
        <f>SUM(B14,B9)</f>
        <v>960</v>
      </c>
      <c r="C16" s="565"/>
      <c r="D16" s="44">
        <f>SUM(D14,D9)</f>
        <v>37.331000000000003</v>
      </c>
      <c r="E16" s="566"/>
      <c r="F16" s="112">
        <f>SUM(F14,F9)</f>
        <v>564</v>
      </c>
      <c r="G16" s="565"/>
      <c r="H16" s="44">
        <f>SUM(H14,H9)</f>
        <v>2893.2019999999998</v>
      </c>
      <c r="I16" s="565"/>
      <c r="J16" s="116">
        <f>SUM(J14,J9)</f>
        <v>1524</v>
      </c>
      <c r="K16" s="567"/>
      <c r="L16" s="44">
        <f>SUM(L14,L9)</f>
        <v>2930.5329999999994</v>
      </c>
      <c r="M16" s="568"/>
    </row>
    <row r="17" spans="1:13" ht="12.75" x14ac:dyDescent="0.2">
      <c r="A17" s="99"/>
      <c r="B17" s="562"/>
      <c r="C17" s="563"/>
      <c r="D17" s="379"/>
      <c r="E17" s="564"/>
      <c r="F17" s="378"/>
      <c r="G17" s="563"/>
      <c r="H17" s="379"/>
      <c r="I17" s="563"/>
      <c r="J17" s="377"/>
      <c r="K17" s="563"/>
      <c r="L17" s="379"/>
      <c r="M17" s="564"/>
    </row>
    <row r="18" spans="1:13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3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2" spans="1:13" ht="15" x14ac:dyDescent="0.25">
      <c r="A22" s="33" t="s">
        <v>325</v>
      </c>
    </row>
    <row r="23" spans="1:13" x14ac:dyDescent="0.2">
      <c r="A23" s="367" t="s">
        <v>403</v>
      </c>
    </row>
    <row r="24" spans="1:13" ht="12.75" x14ac:dyDescent="0.2">
      <c r="A24" s="97" t="s">
        <v>1</v>
      </c>
      <c r="B24" s="690" t="s">
        <v>115</v>
      </c>
      <c r="C24" s="691"/>
      <c r="D24" s="691"/>
      <c r="E24" s="128"/>
      <c r="F24" s="691" t="s">
        <v>116</v>
      </c>
      <c r="G24" s="691"/>
      <c r="H24" s="691"/>
      <c r="I24" s="194"/>
      <c r="J24" s="690" t="s">
        <v>5</v>
      </c>
      <c r="K24" s="691"/>
      <c r="L24" s="691"/>
      <c r="M24" s="120"/>
    </row>
    <row r="25" spans="1:13" ht="12.75" x14ac:dyDescent="0.2">
      <c r="A25" s="101"/>
      <c r="B25" s="688" t="s">
        <v>178</v>
      </c>
      <c r="C25" s="689"/>
      <c r="D25" s="689"/>
      <c r="E25" s="247"/>
      <c r="F25" s="689" t="s">
        <v>179</v>
      </c>
      <c r="G25" s="689"/>
      <c r="H25" s="689"/>
      <c r="I25" s="246"/>
      <c r="J25" s="688" t="s">
        <v>42</v>
      </c>
      <c r="K25" s="689"/>
      <c r="L25" s="689"/>
      <c r="M25" s="121"/>
    </row>
    <row r="26" spans="1:13" ht="19.5" customHeight="1" x14ac:dyDescent="0.2">
      <c r="A26" s="98" t="s">
        <v>2</v>
      </c>
      <c r="B26" s="101" t="s">
        <v>3</v>
      </c>
      <c r="C26" s="3"/>
      <c r="D26" s="3" t="s">
        <v>110</v>
      </c>
      <c r="E26" s="118"/>
      <c r="F26" s="101" t="s">
        <v>3</v>
      </c>
      <c r="G26" s="3"/>
      <c r="H26" s="3" t="s">
        <v>110</v>
      </c>
      <c r="I26" s="118"/>
      <c r="J26" s="101" t="s">
        <v>3</v>
      </c>
      <c r="K26" s="3"/>
      <c r="L26" s="3" t="s">
        <v>110</v>
      </c>
      <c r="M26" s="121"/>
    </row>
    <row r="27" spans="1:13" ht="49.5" customHeight="1" x14ac:dyDescent="0.2">
      <c r="A27" s="99"/>
      <c r="B27" s="136" t="s">
        <v>4</v>
      </c>
      <c r="C27" s="137"/>
      <c r="D27" s="137" t="s">
        <v>145</v>
      </c>
      <c r="E27" s="138"/>
      <c r="F27" s="136" t="s">
        <v>4</v>
      </c>
      <c r="G27" s="137"/>
      <c r="H27" s="137" t="s">
        <v>145</v>
      </c>
      <c r="I27" s="138"/>
      <c r="J27" s="136" t="s">
        <v>4</v>
      </c>
      <c r="K27" s="137"/>
      <c r="L27" s="137" t="s">
        <v>145</v>
      </c>
      <c r="M27" s="141"/>
    </row>
    <row r="28" spans="1:13" ht="12.75" x14ac:dyDescent="0.2">
      <c r="A28" s="97" t="s">
        <v>7</v>
      </c>
      <c r="B28" s="196">
        <v>50</v>
      </c>
      <c r="C28" s="514"/>
      <c r="D28" s="43">
        <v>2.6219999999999999</v>
      </c>
      <c r="E28" s="517"/>
      <c r="F28" s="113">
        <v>125</v>
      </c>
      <c r="G28" s="514"/>
      <c r="H28" s="43">
        <v>2187.83</v>
      </c>
      <c r="I28" s="514"/>
      <c r="J28" s="255">
        <f>SUM(B28,F28)</f>
        <v>175</v>
      </c>
      <c r="K28" s="520"/>
      <c r="L28" s="43">
        <f>SUM(D28,H28)</f>
        <v>2190.4519999999998</v>
      </c>
      <c r="M28" s="521"/>
    </row>
    <row r="29" spans="1:13" ht="14.25" customHeight="1" x14ac:dyDescent="0.2">
      <c r="A29" s="101" t="s">
        <v>170</v>
      </c>
      <c r="B29" s="196">
        <v>496</v>
      </c>
      <c r="C29" s="515"/>
      <c r="D29" s="43">
        <v>19.175000000000001</v>
      </c>
      <c r="E29" s="518"/>
      <c r="F29" s="113">
        <v>194</v>
      </c>
      <c r="G29" s="515"/>
      <c r="H29" s="43">
        <v>919.21600000000001</v>
      </c>
      <c r="I29" s="515"/>
      <c r="J29" s="115">
        <f>SUM(B29,F29)</f>
        <v>690</v>
      </c>
      <c r="K29" s="515"/>
      <c r="L29" s="43">
        <f>SUM(D29,H29)</f>
        <v>938.39099999999996</v>
      </c>
      <c r="M29" s="518"/>
    </row>
    <row r="30" spans="1:13" ht="12.75" x14ac:dyDescent="0.2">
      <c r="A30" s="102" t="s">
        <v>8</v>
      </c>
      <c r="B30" s="490">
        <f>SUM(B28:B29)</f>
        <v>546</v>
      </c>
      <c r="C30" s="515"/>
      <c r="D30" s="44">
        <f>SUM(D28:D29)</f>
        <v>21.797000000000001</v>
      </c>
      <c r="E30" s="518"/>
      <c r="F30" s="112">
        <f>SUM(F28:F29)</f>
        <v>319</v>
      </c>
      <c r="G30" s="515"/>
      <c r="H30" s="44">
        <f>SUM(H28:H29)</f>
        <v>3107.0459999999998</v>
      </c>
      <c r="I30" s="515"/>
      <c r="J30" s="116">
        <f>SUM(J28:J29)</f>
        <v>865</v>
      </c>
      <c r="K30" s="515"/>
      <c r="L30" s="44">
        <f>SUM(L28:L29)</f>
        <v>3128.8429999999998</v>
      </c>
      <c r="M30" s="518"/>
    </row>
    <row r="31" spans="1:13" ht="12.75" x14ac:dyDescent="0.2">
      <c r="A31" s="101"/>
      <c r="B31" s="196"/>
      <c r="C31" s="515"/>
      <c r="D31" s="43"/>
      <c r="E31" s="518"/>
      <c r="F31" s="113"/>
      <c r="G31" s="515"/>
      <c r="H31" s="43"/>
      <c r="I31" s="515"/>
      <c r="J31" s="115"/>
      <c r="K31" s="515"/>
      <c r="L31" s="43"/>
      <c r="M31" s="518"/>
    </row>
    <row r="32" spans="1:13" ht="12.75" x14ac:dyDescent="0.2">
      <c r="A32" s="101" t="s">
        <v>9</v>
      </c>
      <c r="B32" s="196">
        <v>122</v>
      </c>
      <c r="C32" s="515"/>
      <c r="D32" s="43">
        <v>5.4009999999999998</v>
      </c>
      <c r="E32" s="518"/>
      <c r="F32" s="113">
        <v>118</v>
      </c>
      <c r="G32" s="515"/>
      <c r="H32" s="43">
        <v>86.88</v>
      </c>
      <c r="I32" s="515"/>
      <c r="J32" s="115">
        <f>SUM(B32,F32)</f>
        <v>240</v>
      </c>
      <c r="K32" s="515"/>
      <c r="L32" s="43">
        <f>SUM(D32,H32)</f>
        <v>92.280999999999992</v>
      </c>
      <c r="M32" s="518"/>
    </row>
    <row r="33" spans="1:15" ht="12.75" x14ac:dyDescent="0.2">
      <c r="A33" s="101" t="s">
        <v>142</v>
      </c>
      <c r="B33" s="196">
        <v>291</v>
      </c>
      <c r="C33" s="515"/>
      <c r="D33" s="43">
        <v>10.542</v>
      </c>
      <c r="E33" s="518"/>
      <c r="F33" s="113">
        <v>127</v>
      </c>
      <c r="G33" s="515"/>
      <c r="H33" s="43">
        <v>59.893999999999998</v>
      </c>
      <c r="I33" s="515"/>
      <c r="J33" s="115">
        <f>SUM(B33,F33)</f>
        <v>418</v>
      </c>
      <c r="K33" s="515"/>
      <c r="L33" s="43">
        <f>SUM(D33,H33)</f>
        <v>70.435999999999993</v>
      </c>
      <c r="M33" s="518"/>
    </row>
    <row r="34" spans="1:15" ht="12.75" x14ac:dyDescent="0.2">
      <c r="A34" s="98" t="s">
        <v>6</v>
      </c>
      <c r="B34" s="196"/>
      <c r="C34" s="515"/>
      <c r="D34" s="43"/>
      <c r="E34" s="518"/>
      <c r="F34" s="113"/>
      <c r="G34" s="515"/>
      <c r="H34" s="43"/>
      <c r="I34" s="515"/>
      <c r="J34" s="115"/>
      <c r="K34" s="515"/>
      <c r="L34" s="43"/>
      <c r="M34" s="518"/>
    </row>
    <row r="35" spans="1:15" ht="12.75" x14ac:dyDescent="0.2">
      <c r="A35" s="102" t="s">
        <v>108</v>
      </c>
      <c r="B35" s="490">
        <f>SUM(B32:B33)</f>
        <v>413</v>
      </c>
      <c r="C35" s="515"/>
      <c r="D35" s="44">
        <f>SUM(D32:D33)</f>
        <v>15.943</v>
      </c>
      <c r="E35" s="518"/>
      <c r="F35" s="112">
        <f>SUM(F32:F33)</f>
        <v>245</v>
      </c>
      <c r="G35" s="515"/>
      <c r="H35" s="44">
        <f>SUM(H32:H33)</f>
        <v>146.774</v>
      </c>
      <c r="I35" s="515"/>
      <c r="J35" s="116">
        <f>SUM(J32:J33)</f>
        <v>658</v>
      </c>
      <c r="K35" s="515"/>
      <c r="L35" s="44">
        <f>SUM(L32:L33)</f>
        <v>162.71699999999998</v>
      </c>
      <c r="M35" s="518"/>
    </row>
    <row r="36" spans="1:15" ht="12.75" x14ac:dyDescent="0.2">
      <c r="A36" s="102"/>
      <c r="B36" s="490"/>
      <c r="C36" s="515"/>
      <c r="D36" s="44"/>
      <c r="E36" s="518"/>
      <c r="F36" s="112"/>
      <c r="G36" s="515"/>
      <c r="H36" s="44"/>
      <c r="I36" s="515"/>
      <c r="J36" s="116"/>
      <c r="K36" s="515"/>
      <c r="L36" s="44"/>
      <c r="M36" s="518"/>
    </row>
    <row r="37" spans="1:15" ht="12.75" x14ac:dyDescent="0.2">
      <c r="A37" s="94" t="s">
        <v>304</v>
      </c>
      <c r="B37" s="490">
        <f>SUM(B35,B30)</f>
        <v>959</v>
      </c>
      <c r="C37" s="515"/>
      <c r="D37" s="44">
        <f>SUM(D35,D30)</f>
        <v>37.74</v>
      </c>
      <c r="E37" s="518"/>
      <c r="F37" s="112">
        <f>SUM(F35,F30)</f>
        <v>564</v>
      </c>
      <c r="G37" s="515"/>
      <c r="H37" s="44">
        <f>SUM(H35,H30)</f>
        <v>3253.8199999999997</v>
      </c>
      <c r="I37" s="515"/>
      <c r="J37" s="116">
        <f>SUM(J35,J30)</f>
        <v>1523</v>
      </c>
      <c r="K37" s="515"/>
      <c r="L37" s="44">
        <f>SUM(L35,L30)</f>
        <v>3291.56</v>
      </c>
      <c r="M37" s="518"/>
    </row>
    <row r="38" spans="1:15" ht="12.75" x14ac:dyDescent="0.2">
      <c r="A38" s="94" t="s">
        <v>274</v>
      </c>
      <c r="B38" s="490">
        <v>981</v>
      </c>
      <c r="C38" s="515"/>
      <c r="D38" s="44">
        <v>38.649000000000001</v>
      </c>
      <c r="E38" s="518"/>
      <c r="F38" s="112">
        <v>562</v>
      </c>
      <c r="G38" s="515"/>
      <c r="H38" s="44">
        <v>3331.78</v>
      </c>
      <c r="I38" s="515"/>
      <c r="J38" s="116">
        <v>1543</v>
      </c>
      <c r="K38" s="515"/>
      <c r="L38" s="44">
        <v>3370.4290000000001</v>
      </c>
      <c r="M38" s="518"/>
      <c r="O38" s="36"/>
    </row>
    <row r="39" spans="1:15" ht="12.75" x14ac:dyDescent="0.2">
      <c r="A39" s="94" t="s">
        <v>257</v>
      </c>
      <c r="B39" s="490">
        <v>994</v>
      </c>
      <c r="C39" s="515"/>
      <c r="D39" s="44">
        <v>39.254000000000005</v>
      </c>
      <c r="E39" s="518"/>
      <c r="F39" s="112">
        <v>572</v>
      </c>
      <c r="G39" s="515"/>
      <c r="H39" s="44">
        <v>3416.1119999999996</v>
      </c>
      <c r="I39" s="515"/>
      <c r="J39" s="116">
        <v>1566</v>
      </c>
      <c r="K39" s="515"/>
      <c r="L39" s="44">
        <v>3455.366</v>
      </c>
      <c r="M39" s="518"/>
      <c r="O39" s="36"/>
    </row>
    <row r="40" spans="1:15" s="35" customFormat="1" ht="12.75" x14ac:dyDescent="0.2">
      <c r="A40" s="94" t="s">
        <v>258</v>
      </c>
      <c r="B40" s="116">
        <v>1015</v>
      </c>
      <c r="C40" s="515"/>
      <c r="D40" s="44">
        <v>39.999000000000002</v>
      </c>
      <c r="E40" s="518"/>
      <c r="F40" s="112">
        <v>554</v>
      </c>
      <c r="G40" s="515"/>
      <c r="H40" s="44">
        <v>3480.6979999999999</v>
      </c>
      <c r="I40" s="515"/>
      <c r="J40" s="116">
        <f t="shared" ref="J40:J42" si="0">SUM(B40,F40)</f>
        <v>1569</v>
      </c>
      <c r="K40" s="515"/>
      <c r="L40" s="44">
        <f t="shared" ref="L40:L42" si="1">SUM(D40,H40)</f>
        <v>3520.6969999999997</v>
      </c>
      <c r="M40" s="518"/>
      <c r="O40" s="36"/>
    </row>
    <row r="41" spans="1:15" s="35" customFormat="1" ht="12.75" x14ac:dyDescent="0.2">
      <c r="A41" s="94" t="s">
        <v>259</v>
      </c>
      <c r="B41" s="116">
        <v>1006</v>
      </c>
      <c r="C41" s="515"/>
      <c r="D41" s="44">
        <v>40.088000000000001</v>
      </c>
      <c r="E41" s="518"/>
      <c r="F41" s="112">
        <v>617</v>
      </c>
      <c r="G41" s="515"/>
      <c r="H41" s="44">
        <v>3985.4749999999999</v>
      </c>
      <c r="I41" s="515"/>
      <c r="J41" s="116">
        <f t="shared" si="0"/>
        <v>1623</v>
      </c>
      <c r="K41" s="515"/>
      <c r="L41" s="44">
        <f t="shared" si="1"/>
        <v>4025.5630000000001</v>
      </c>
      <c r="M41" s="518"/>
      <c r="O41" s="36"/>
    </row>
    <row r="42" spans="1:15" s="35" customFormat="1" ht="12.75" x14ac:dyDescent="0.2">
      <c r="A42" s="94" t="s">
        <v>260</v>
      </c>
      <c r="B42" s="116">
        <v>1005</v>
      </c>
      <c r="C42" s="515"/>
      <c r="D42" s="44">
        <v>40.101999999999997</v>
      </c>
      <c r="E42" s="518"/>
      <c r="F42" s="112">
        <v>639</v>
      </c>
      <c r="G42" s="515"/>
      <c r="H42" s="44">
        <v>4211.3850000000002</v>
      </c>
      <c r="I42" s="515"/>
      <c r="J42" s="116">
        <f t="shared" si="0"/>
        <v>1644</v>
      </c>
      <c r="K42" s="515"/>
      <c r="L42" s="44">
        <f t="shared" si="1"/>
        <v>4251.4870000000001</v>
      </c>
      <c r="M42" s="518"/>
      <c r="O42" s="36"/>
    </row>
    <row r="43" spans="1:15" ht="12.75" x14ac:dyDescent="0.2">
      <c r="A43" s="338"/>
      <c r="B43" s="377"/>
      <c r="C43" s="516"/>
      <c r="D43" s="379"/>
      <c r="E43" s="519"/>
      <c r="F43" s="378"/>
      <c r="G43" s="516"/>
      <c r="H43" s="379"/>
      <c r="I43" s="516"/>
      <c r="J43" s="377"/>
      <c r="K43" s="516"/>
      <c r="L43" s="379"/>
      <c r="M43" s="519"/>
      <c r="O43" s="36"/>
    </row>
    <row r="45" spans="1:15" x14ac:dyDescent="0.2">
      <c r="B45" s="32"/>
      <c r="D45" s="32"/>
      <c r="F45" s="36"/>
      <c r="G45" s="36"/>
      <c r="H45" s="36"/>
      <c r="J45" s="32"/>
      <c r="L45" s="32"/>
    </row>
    <row r="46" spans="1:15" x14ac:dyDescent="0.2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5" x14ac:dyDescent="0.2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  <row r="48" spans="1:15" x14ac:dyDescent="0.2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</row>
    <row r="49" spans="2:14" x14ac:dyDescent="0.2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2:14" x14ac:dyDescent="0.2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2:14" x14ac:dyDescent="0.2">
      <c r="B51" s="32"/>
      <c r="D51" s="32"/>
      <c r="F51" s="32"/>
      <c r="H51" s="36"/>
      <c r="J51" s="36"/>
      <c r="L51" s="36"/>
    </row>
    <row r="52" spans="2:14" x14ac:dyDescent="0.2">
      <c r="B52" s="32"/>
    </row>
    <row r="53" spans="2:14" x14ac:dyDescent="0.2">
      <c r="B53" s="32"/>
    </row>
    <row r="54" spans="2:14" x14ac:dyDescent="0.2">
      <c r="B54" s="32"/>
    </row>
  </sheetData>
  <mergeCells count="12">
    <mergeCell ref="B25:D25"/>
    <mergeCell ref="F25:H25"/>
    <mergeCell ref="J25:L25"/>
    <mergeCell ref="J3:L3"/>
    <mergeCell ref="F3:H3"/>
    <mergeCell ref="B3:D3"/>
    <mergeCell ref="B24:D24"/>
    <mergeCell ref="F24:H24"/>
    <mergeCell ref="J24:L24"/>
    <mergeCell ref="B4:D4"/>
    <mergeCell ref="F4:H4"/>
    <mergeCell ref="J4:L4"/>
  </mergeCells>
  <pageMargins left="0.70866141732283472" right="0.70866141732283472" top="0.52" bottom="0.74803149606299213" header="0.31496062992125984" footer="0.31496062992125984"/>
  <pageSetup paperSize="9" scale="81" orientation="portrait" r:id="rId1"/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-0.249977111117893"/>
    <pageSetUpPr fitToPage="1"/>
  </sheetPr>
  <dimension ref="A1:T57"/>
  <sheetViews>
    <sheetView zoomScaleNormal="100" workbookViewId="0"/>
  </sheetViews>
  <sheetFormatPr defaultColWidth="9.33203125" defaultRowHeight="11.25" x14ac:dyDescent="0.2"/>
  <cols>
    <col min="1" max="1" width="63.5" style="1" customWidth="1"/>
    <col min="2" max="2" width="11.6640625" style="1" customWidth="1"/>
    <col min="3" max="3" width="2.83203125" style="1" customWidth="1"/>
    <col min="4" max="4" width="12.5" style="1" customWidth="1"/>
    <col min="5" max="5" width="2.83203125" style="1" customWidth="1"/>
    <col min="6" max="6" width="14.6640625" style="1" customWidth="1"/>
    <col min="7" max="7" width="2.83203125" style="1" customWidth="1"/>
    <col min="8" max="8" width="11.6640625" style="1" customWidth="1"/>
    <col min="9" max="9" width="2.83203125" style="1" customWidth="1"/>
    <col min="10" max="10" width="12.5" style="1" customWidth="1"/>
    <col min="11" max="11" width="2.83203125" style="1" customWidth="1"/>
    <col min="12" max="12" width="14.6640625" style="1" customWidth="1"/>
    <col min="13" max="13" width="2.83203125" style="1" customWidth="1"/>
    <col min="14" max="14" width="11.6640625" style="1" customWidth="1"/>
    <col min="15" max="15" width="2.83203125" style="1" customWidth="1"/>
    <col min="16" max="16" width="12.5" style="1" customWidth="1"/>
    <col min="17" max="17" width="2.83203125" style="1" customWidth="1"/>
    <col min="18" max="18" width="14.6640625" style="1" customWidth="1"/>
    <col min="19" max="19" width="2.83203125" style="1" customWidth="1"/>
    <col min="20" max="16384" width="9.33203125" style="1"/>
  </cols>
  <sheetData>
    <row r="1" spans="1:20" ht="25.5" customHeight="1" x14ac:dyDescent="0.25">
      <c r="A1" s="33" t="s">
        <v>399</v>
      </c>
    </row>
    <row r="2" spans="1:20" ht="16.5" customHeight="1" x14ac:dyDescent="0.2">
      <c r="A2" s="367" t="s">
        <v>400</v>
      </c>
    </row>
    <row r="3" spans="1:20" s="140" customFormat="1" ht="18" customHeight="1" x14ac:dyDescent="0.2">
      <c r="A3" s="169" t="s">
        <v>1</v>
      </c>
      <c r="B3" s="694" t="s">
        <v>115</v>
      </c>
      <c r="C3" s="695"/>
      <c r="D3" s="695"/>
      <c r="E3" s="695"/>
      <c r="F3" s="695"/>
      <c r="G3" s="627"/>
      <c r="H3" s="694" t="s">
        <v>116</v>
      </c>
      <c r="I3" s="695"/>
      <c r="J3" s="695"/>
      <c r="K3" s="695"/>
      <c r="L3" s="695"/>
      <c r="M3" s="627"/>
      <c r="N3" s="694" t="s">
        <v>5</v>
      </c>
      <c r="O3" s="695"/>
      <c r="P3" s="695"/>
      <c r="Q3" s="695"/>
      <c r="R3" s="695"/>
      <c r="S3" s="357"/>
    </row>
    <row r="4" spans="1:20" s="140" customFormat="1" ht="18" customHeight="1" x14ac:dyDescent="0.2">
      <c r="A4" s="153"/>
      <c r="B4" s="692" t="s">
        <v>178</v>
      </c>
      <c r="C4" s="693"/>
      <c r="D4" s="693"/>
      <c r="E4" s="693"/>
      <c r="F4" s="693"/>
      <c r="G4" s="626"/>
      <c r="H4" s="692" t="s">
        <v>179</v>
      </c>
      <c r="I4" s="693"/>
      <c r="J4" s="693"/>
      <c r="K4" s="693"/>
      <c r="L4" s="693"/>
      <c r="M4" s="626"/>
      <c r="N4" s="692" t="s">
        <v>42</v>
      </c>
      <c r="O4" s="693"/>
      <c r="P4" s="693"/>
      <c r="Q4" s="693"/>
      <c r="R4" s="693"/>
      <c r="S4" s="651"/>
    </row>
    <row r="5" spans="1:20" ht="18" customHeight="1" x14ac:dyDescent="0.2">
      <c r="A5" s="170" t="s">
        <v>2</v>
      </c>
      <c r="B5" s="153" t="s">
        <v>3</v>
      </c>
      <c r="C5" s="154"/>
      <c r="D5" s="154" t="s">
        <v>110</v>
      </c>
      <c r="E5" s="154"/>
      <c r="F5" s="154" t="s">
        <v>237</v>
      </c>
      <c r="G5" s="154"/>
      <c r="H5" s="153" t="s">
        <v>3</v>
      </c>
      <c r="I5" s="154"/>
      <c r="J5" s="154" t="s">
        <v>110</v>
      </c>
      <c r="K5" s="154"/>
      <c r="L5" s="154" t="s">
        <v>237</v>
      </c>
      <c r="M5" s="154"/>
      <c r="N5" s="153" t="s">
        <v>3</v>
      </c>
      <c r="O5" s="154"/>
      <c r="P5" s="154" t="s">
        <v>110</v>
      </c>
      <c r="Q5" s="154"/>
      <c r="R5" s="154" t="s">
        <v>237</v>
      </c>
      <c r="S5" s="121"/>
    </row>
    <row r="6" spans="1:20" s="139" customFormat="1" ht="49.5" customHeight="1" x14ac:dyDescent="0.2">
      <c r="A6" s="171"/>
      <c r="B6" s="114" t="s">
        <v>4</v>
      </c>
      <c r="C6" s="111"/>
      <c r="D6" s="111" t="s">
        <v>145</v>
      </c>
      <c r="E6" s="111"/>
      <c r="F6" s="111" t="s">
        <v>236</v>
      </c>
      <c r="G6" s="111"/>
      <c r="H6" s="114" t="s">
        <v>4</v>
      </c>
      <c r="I6" s="111"/>
      <c r="J6" s="111" t="s">
        <v>145</v>
      </c>
      <c r="K6" s="111"/>
      <c r="L6" s="111" t="s">
        <v>236</v>
      </c>
      <c r="M6" s="111"/>
      <c r="N6" s="114" t="s">
        <v>4</v>
      </c>
      <c r="O6" s="111"/>
      <c r="P6" s="111" t="s">
        <v>145</v>
      </c>
      <c r="Q6" s="111"/>
      <c r="R6" s="111" t="s">
        <v>236</v>
      </c>
      <c r="S6" s="652"/>
    </row>
    <row r="7" spans="1:20" ht="12.75" x14ac:dyDescent="0.2">
      <c r="A7" s="97" t="s">
        <v>77</v>
      </c>
      <c r="B7" s="255">
        <v>10</v>
      </c>
      <c r="C7" s="636"/>
      <c r="D7" s="42">
        <v>0.505</v>
      </c>
      <c r="E7" s="644"/>
      <c r="F7" s="42">
        <v>0.35299999999999998</v>
      </c>
      <c r="G7" s="639"/>
      <c r="H7" s="255">
        <v>31</v>
      </c>
      <c r="I7" s="636"/>
      <c r="J7" s="42">
        <v>222.77699999999999</v>
      </c>
      <c r="K7" s="644"/>
      <c r="L7" s="42">
        <v>327.78300000000002</v>
      </c>
      <c r="M7" s="639"/>
      <c r="N7" s="632">
        <f>SUM(B7,H7)</f>
        <v>41</v>
      </c>
      <c r="O7" s="649"/>
      <c r="P7" s="43">
        <f>SUM(D7,J7)</f>
        <v>223.28199999999998</v>
      </c>
      <c r="Q7" s="644"/>
      <c r="R7" s="43">
        <f>SUM(F7,L7)</f>
        <v>328.13600000000002</v>
      </c>
      <c r="S7" s="653"/>
      <c r="T7" s="294"/>
    </row>
    <row r="8" spans="1:20" ht="12.75" x14ac:dyDescent="0.2">
      <c r="A8" s="101" t="s">
        <v>78</v>
      </c>
      <c r="B8" s="315" t="s">
        <v>138</v>
      </c>
      <c r="C8" s="127"/>
      <c r="D8" s="195" t="s">
        <v>138</v>
      </c>
      <c r="E8" s="645"/>
      <c r="F8" s="195" t="s">
        <v>138</v>
      </c>
      <c r="G8" s="640"/>
      <c r="H8" s="196">
        <v>6</v>
      </c>
      <c r="I8" s="638"/>
      <c r="J8" s="195">
        <v>16.061</v>
      </c>
      <c r="K8" s="645"/>
      <c r="L8" s="195">
        <v>20.542000000000002</v>
      </c>
      <c r="M8" s="640"/>
      <c r="N8" s="632">
        <f>SUM(B8,H8)</f>
        <v>6</v>
      </c>
      <c r="O8" s="649"/>
      <c r="P8" s="43">
        <f>SUM(D8,J8)</f>
        <v>16.061</v>
      </c>
      <c r="Q8" s="646"/>
      <c r="R8" s="43">
        <f>SUM(F8,L8)</f>
        <v>20.542000000000002</v>
      </c>
      <c r="S8" s="654"/>
      <c r="T8" s="294"/>
    </row>
    <row r="9" spans="1:20" ht="12.75" x14ac:dyDescent="0.2">
      <c r="A9" s="101" t="s">
        <v>79</v>
      </c>
      <c r="B9" s="115">
        <v>38</v>
      </c>
      <c r="C9" s="113"/>
      <c r="D9" s="43">
        <v>2.0470000000000002</v>
      </c>
      <c r="E9" s="646"/>
      <c r="F9" s="43">
        <v>1.319</v>
      </c>
      <c r="G9" s="641"/>
      <c r="H9" s="196">
        <v>81</v>
      </c>
      <c r="I9" s="638"/>
      <c r="J9" s="195">
        <v>1606.2529999999999</v>
      </c>
      <c r="K9" s="645"/>
      <c r="L9" s="195">
        <v>924.851</v>
      </c>
      <c r="M9" s="640"/>
      <c r="N9" s="632">
        <f>SUM(B9,H9)</f>
        <v>119</v>
      </c>
      <c r="O9" s="649"/>
      <c r="P9" s="43">
        <f>SUM(D9,J9)</f>
        <v>1608.3</v>
      </c>
      <c r="Q9" s="646"/>
      <c r="R9" s="43">
        <f>SUM(F9,L9)</f>
        <v>926.17</v>
      </c>
      <c r="S9" s="654"/>
      <c r="T9" s="611"/>
    </row>
    <row r="10" spans="1:20" ht="12.75" x14ac:dyDescent="0.2">
      <c r="A10" s="102" t="s">
        <v>80</v>
      </c>
      <c r="B10" s="116">
        <f t="shared" ref="B10:R10" si="0">SUM(B7:B9)</f>
        <v>48</v>
      </c>
      <c r="C10" s="112"/>
      <c r="D10" s="44">
        <f t="shared" si="0"/>
        <v>2.552</v>
      </c>
      <c r="E10" s="647"/>
      <c r="F10" s="44">
        <f t="shared" si="0"/>
        <v>1.6719999999999999</v>
      </c>
      <c r="G10" s="642"/>
      <c r="H10" s="116">
        <f t="shared" si="0"/>
        <v>118</v>
      </c>
      <c r="I10" s="112"/>
      <c r="J10" s="44">
        <f t="shared" si="0"/>
        <v>1845.0909999999999</v>
      </c>
      <c r="K10" s="647"/>
      <c r="L10" s="44">
        <f t="shared" si="0"/>
        <v>1273.1759999999999</v>
      </c>
      <c r="M10" s="642"/>
      <c r="N10" s="633">
        <f t="shared" si="0"/>
        <v>166</v>
      </c>
      <c r="O10" s="650"/>
      <c r="P10" s="44">
        <f t="shared" si="0"/>
        <v>1847.643</v>
      </c>
      <c r="Q10" s="647"/>
      <c r="R10" s="44">
        <f t="shared" si="0"/>
        <v>1274.848</v>
      </c>
      <c r="S10" s="568"/>
      <c r="T10" s="294"/>
    </row>
    <row r="11" spans="1:20" ht="12.75" x14ac:dyDescent="0.2">
      <c r="A11" s="101"/>
      <c r="B11" s="115"/>
      <c r="C11" s="113"/>
      <c r="D11" s="43"/>
      <c r="E11" s="646"/>
      <c r="F11" s="43"/>
      <c r="G11" s="641"/>
      <c r="H11" s="115"/>
      <c r="I11" s="113"/>
      <c r="J11" s="43"/>
      <c r="K11" s="646"/>
      <c r="L11" s="43"/>
      <c r="M11" s="641"/>
      <c r="N11" s="632"/>
      <c r="O11" s="649"/>
      <c r="P11" s="43"/>
      <c r="Q11" s="646"/>
      <c r="R11" s="43"/>
      <c r="S11" s="654"/>
      <c r="T11" s="294"/>
    </row>
    <row r="12" spans="1:20" ht="12.75" x14ac:dyDescent="0.2">
      <c r="A12" s="101" t="s">
        <v>81</v>
      </c>
      <c r="B12" s="115">
        <v>5</v>
      </c>
      <c r="C12" s="113"/>
      <c r="D12" s="43">
        <v>0.35199999999999998</v>
      </c>
      <c r="E12" s="646"/>
      <c r="F12" s="195">
        <v>7.2999999999999995E-2</v>
      </c>
      <c r="G12" s="640"/>
      <c r="H12" s="115">
        <v>40</v>
      </c>
      <c r="I12" s="113"/>
      <c r="J12" s="43">
        <v>818.23900000000003</v>
      </c>
      <c r="K12" s="646"/>
      <c r="L12" s="43">
        <v>149.08199999999999</v>
      </c>
      <c r="M12" s="641"/>
      <c r="N12" s="632">
        <f>SUM(B12,H12)</f>
        <v>45</v>
      </c>
      <c r="O12" s="649"/>
      <c r="P12" s="43">
        <f>SUM(D12,J12)</f>
        <v>818.59100000000001</v>
      </c>
      <c r="Q12" s="646"/>
      <c r="R12" s="43">
        <f>SUM(F12,L12)</f>
        <v>149.155</v>
      </c>
      <c r="S12" s="654"/>
      <c r="T12" s="294"/>
    </row>
    <row r="13" spans="1:20" ht="12.75" x14ac:dyDescent="0.2">
      <c r="A13" s="101" t="s">
        <v>280</v>
      </c>
      <c r="B13" s="115">
        <v>491</v>
      </c>
      <c r="C13" s="113"/>
      <c r="D13" s="43">
        <v>18.544</v>
      </c>
      <c r="E13" s="646"/>
      <c r="F13" s="43">
        <v>2.2629999999999999</v>
      </c>
      <c r="G13" s="641"/>
      <c r="H13" s="115">
        <v>152</v>
      </c>
      <c r="I13" s="113"/>
      <c r="J13" s="43">
        <v>80.774000000000001</v>
      </c>
      <c r="K13" s="646"/>
      <c r="L13" s="43">
        <v>17.283000000000001</v>
      </c>
      <c r="M13" s="641"/>
      <c r="N13" s="632">
        <f>SUM(B13,H13)</f>
        <v>643</v>
      </c>
      <c r="O13" s="649"/>
      <c r="P13" s="43">
        <f>SUM(D13,J13)</f>
        <v>99.317999999999998</v>
      </c>
      <c r="Q13" s="646"/>
      <c r="R13" s="43">
        <f>SUM(F13,L13)</f>
        <v>19.545999999999999</v>
      </c>
      <c r="S13" s="654"/>
      <c r="T13" s="294"/>
    </row>
    <row r="14" spans="1:20" ht="12.75" x14ac:dyDescent="0.2">
      <c r="A14" s="102" t="s">
        <v>281</v>
      </c>
      <c r="B14" s="116">
        <f t="shared" ref="B14:R14" si="1">SUM(B12:B13)</f>
        <v>496</v>
      </c>
      <c r="C14" s="112"/>
      <c r="D14" s="44">
        <f t="shared" si="1"/>
        <v>18.896000000000001</v>
      </c>
      <c r="E14" s="647"/>
      <c r="F14" s="44">
        <f t="shared" si="1"/>
        <v>2.3359999999999999</v>
      </c>
      <c r="G14" s="642"/>
      <c r="H14" s="116">
        <f t="shared" si="1"/>
        <v>192</v>
      </c>
      <c r="I14" s="112"/>
      <c r="J14" s="44">
        <f t="shared" si="1"/>
        <v>899.01300000000003</v>
      </c>
      <c r="K14" s="647"/>
      <c r="L14" s="44">
        <f t="shared" si="1"/>
        <v>166.36500000000001</v>
      </c>
      <c r="M14" s="642"/>
      <c r="N14" s="633">
        <f t="shared" si="1"/>
        <v>688</v>
      </c>
      <c r="O14" s="650"/>
      <c r="P14" s="44">
        <f t="shared" si="1"/>
        <v>917.90899999999999</v>
      </c>
      <c r="Q14" s="647"/>
      <c r="R14" s="44">
        <f t="shared" si="1"/>
        <v>168.70099999999999</v>
      </c>
      <c r="S14" s="568"/>
      <c r="T14" s="294"/>
    </row>
    <row r="15" spans="1:20" ht="12.75" x14ac:dyDescent="0.2">
      <c r="A15" s="103"/>
      <c r="B15" s="115"/>
      <c r="C15" s="113"/>
      <c r="D15" s="43"/>
      <c r="E15" s="646"/>
      <c r="F15" s="43"/>
      <c r="G15" s="641"/>
      <c r="H15" s="115"/>
      <c r="I15" s="113"/>
      <c r="J15" s="43"/>
      <c r="K15" s="646"/>
      <c r="L15" s="43"/>
      <c r="M15" s="641"/>
      <c r="N15" s="632"/>
      <c r="O15" s="649"/>
      <c r="P15" s="43"/>
      <c r="Q15" s="646"/>
      <c r="R15" s="43"/>
      <c r="S15" s="654"/>
    </row>
    <row r="16" spans="1:20" ht="12.75" x14ac:dyDescent="0.2">
      <c r="A16" s="102" t="s">
        <v>282</v>
      </c>
      <c r="B16" s="116">
        <f t="shared" ref="B16:R16" si="2">SUM(B14,B10)</f>
        <v>544</v>
      </c>
      <c r="C16" s="112"/>
      <c r="D16" s="44">
        <f t="shared" si="2"/>
        <v>21.448</v>
      </c>
      <c r="E16" s="647"/>
      <c r="F16" s="44">
        <f t="shared" si="2"/>
        <v>4.008</v>
      </c>
      <c r="G16" s="642"/>
      <c r="H16" s="116">
        <f t="shared" si="2"/>
        <v>310</v>
      </c>
      <c r="I16" s="112"/>
      <c r="J16" s="44">
        <f t="shared" si="2"/>
        <v>2744.1039999999998</v>
      </c>
      <c r="K16" s="647"/>
      <c r="L16" s="44">
        <f t="shared" si="2"/>
        <v>1439.5409999999999</v>
      </c>
      <c r="M16" s="642"/>
      <c r="N16" s="633">
        <f t="shared" si="2"/>
        <v>854</v>
      </c>
      <c r="O16" s="650"/>
      <c r="P16" s="44">
        <f t="shared" si="2"/>
        <v>2765.5520000000001</v>
      </c>
      <c r="Q16" s="647"/>
      <c r="R16" s="44">
        <f t="shared" si="2"/>
        <v>1443.549</v>
      </c>
      <c r="S16" s="568"/>
    </row>
    <row r="17" spans="1:19" ht="12.75" x14ac:dyDescent="0.2">
      <c r="A17" s="125"/>
      <c r="B17" s="117"/>
      <c r="C17" s="637"/>
      <c r="D17" s="45"/>
      <c r="E17" s="648"/>
      <c r="F17" s="45"/>
      <c r="G17" s="643"/>
      <c r="H17" s="117"/>
      <c r="I17" s="637"/>
      <c r="J17" s="45"/>
      <c r="K17" s="648"/>
      <c r="L17" s="45"/>
      <c r="M17" s="643"/>
      <c r="N17" s="117"/>
      <c r="O17" s="637"/>
      <c r="P17" s="45"/>
      <c r="Q17" s="648"/>
      <c r="R17" s="45"/>
      <c r="S17" s="404"/>
    </row>
    <row r="18" spans="1:19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9" x14ac:dyDescent="0.2">
      <c r="A19" s="6"/>
      <c r="B19" s="6"/>
      <c r="C19" s="6"/>
      <c r="D19" s="6"/>
      <c r="E19" s="6"/>
      <c r="F19" s="6"/>
      <c r="G19" s="6"/>
      <c r="H19" s="610"/>
      <c r="I19" s="610"/>
      <c r="L19" s="610"/>
      <c r="M19" s="610"/>
      <c r="N19" s="6"/>
      <c r="O19" s="6"/>
      <c r="P19" s="6"/>
      <c r="Q19" s="6"/>
      <c r="R19" s="6"/>
    </row>
    <row r="20" spans="1:19" x14ac:dyDescent="0.2">
      <c r="H20" s="610"/>
      <c r="I20" s="610"/>
      <c r="J20" s="610"/>
      <c r="K20" s="610"/>
      <c r="L20" s="610"/>
      <c r="M20" s="610"/>
    </row>
    <row r="21" spans="1:19" ht="22.5" customHeight="1" x14ac:dyDescent="0.25">
      <c r="A21" s="33" t="s">
        <v>401</v>
      </c>
      <c r="H21" s="36"/>
      <c r="I21" s="36"/>
      <c r="J21" s="611"/>
      <c r="K21" s="611"/>
    </row>
    <row r="22" spans="1:19" ht="18.75" customHeight="1" x14ac:dyDescent="0.2">
      <c r="A22" s="367" t="s">
        <v>402</v>
      </c>
    </row>
    <row r="23" spans="1:19" ht="17.25" customHeight="1" x14ac:dyDescent="0.2">
      <c r="A23" s="169" t="s">
        <v>1</v>
      </c>
      <c r="B23" s="694" t="s">
        <v>115</v>
      </c>
      <c r="C23" s="695"/>
      <c r="D23" s="695"/>
      <c r="E23" s="695"/>
      <c r="F23" s="695"/>
      <c r="G23" s="627"/>
      <c r="H23" s="694" t="s">
        <v>116</v>
      </c>
      <c r="I23" s="695"/>
      <c r="J23" s="695"/>
      <c r="K23" s="695"/>
      <c r="L23" s="695"/>
      <c r="M23" s="627"/>
      <c r="N23" s="694" t="s">
        <v>5</v>
      </c>
      <c r="O23" s="695"/>
      <c r="P23" s="695"/>
      <c r="Q23" s="695"/>
      <c r="R23" s="695"/>
      <c r="S23" s="120"/>
    </row>
    <row r="24" spans="1:19" ht="17.25" customHeight="1" x14ac:dyDescent="0.2">
      <c r="A24" s="153"/>
      <c r="B24" s="692" t="s">
        <v>178</v>
      </c>
      <c r="C24" s="693"/>
      <c r="D24" s="693"/>
      <c r="E24" s="693"/>
      <c r="F24" s="693"/>
      <c r="G24" s="626"/>
      <c r="H24" s="692" t="s">
        <v>179</v>
      </c>
      <c r="I24" s="693"/>
      <c r="J24" s="693"/>
      <c r="K24" s="693"/>
      <c r="L24" s="693"/>
      <c r="M24" s="626"/>
      <c r="N24" s="692" t="s">
        <v>42</v>
      </c>
      <c r="O24" s="693"/>
      <c r="P24" s="693"/>
      <c r="Q24" s="693"/>
      <c r="R24" s="693"/>
      <c r="S24" s="121"/>
    </row>
    <row r="25" spans="1:19" ht="18.75" customHeight="1" x14ac:dyDescent="0.2">
      <c r="A25" s="170" t="s">
        <v>2</v>
      </c>
      <c r="B25" s="153" t="s">
        <v>3</v>
      </c>
      <c r="C25" s="154"/>
      <c r="D25" s="154" t="s">
        <v>110</v>
      </c>
      <c r="E25" s="154"/>
      <c r="F25" s="154" t="s">
        <v>237</v>
      </c>
      <c r="G25" s="154"/>
      <c r="H25" s="153" t="s">
        <v>3</v>
      </c>
      <c r="I25" s="154"/>
      <c r="J25" s="154" t="s">
        <v>110</v>
      </c>
      <c r="K25" s="154"/>
      <c r="L25" s="154" t="s">
        <v>237</v>
      </c>
      <c r="M25" s="154"/>
      <c r="N25" s="153" t="s">
        <v>3</v>
      </c>
      <c r="O25" s="154"/>
      <c r="P25" s="154" t="s">
        <v>110</v>
      </c>
      <c r="Q25" s="154"/>
      <c r="R25" s="154" t="s">
        <v>237</v>
      </c>
      <c r="S25" s="121"/>
    </row>
    <row r="26" spans="1:19" ht="49.5" customHeight="1" x14ac:dyDescent="0.2">
      <c r="A26" s="171"/>
      <c r="B26" s="114" t="s">
        <v>4</v>
      </c>
      <c r="C26" s="111"/>
      <c r="D26" s="111" t="s">
        <v>145</v>
      </c>
      <c r="E26" s="111"/>
      <c r="F26" s="111" t="s">
        <v>236</v>
      </c>
      <c r="G26" s="111"/>
      <c r="H26" s="114" t="s">
        <v>4</v>
      </c>
      <c r="I26" s="111"/>
      <c r="J26" s="111" t="s">
        <v>145</v>
      </c>
      <c r="K26" s="111"/>
      <c r="L26" s="111" t="s">
        <v>236</v>
      </c>
      <c r="M26" s="111"/>
      <c r="N26" s="114" t="s">
        <v>4</v>
      </c>
      <c r="O26" s="111"/>
      <c r="P26" s="111" t="s">
        <v>145</v>
      </c>
      <c r="Q26" s="111"/>
      <c r="R26" s="111" t="s">
        <v>236</v>
      </c>
      <c r="S26" s="404"/>
    </row>
    <row r="27" spans="1:19" ht="12.75" x14ac:dyDescent="0.2">
      <c r="A27" s="97" t="s">
        <v>77</v>
      </c>
      <c r="B27" s="255">
        <v>10</v>
      </c>
      <c r="C27" s="636"/>
      <c r="D27" s="42">
        <v>0.505</v>
      </c>
      <c r="E27" s="644"/>
      <c r="F27" s="42">
        <v>0.35299999999999998</v>
      </c>
      <c r="G27" s="639"/>
      <c r="H27" s="255">
        <v>30</v>
      </c>
      <c r="I27" s="636"/>
      <c r="J27" s="42">
        <v>222.298</v>
      </c>
      <c r="K27" s="644"/>
      <c r="L27" s="42">
        <v>327.27300000000002</v>
      </c>
      <c r="M27" s="639"/>
      <c r="N27" s="115">
        <f>SUM(B27,H27)</f>
        <v>40</v>
      </c>
      <c r="O27" s="113"/>
      <c r="P27" s="636">
        <f>SUM(D27,J27)</f>
        <v>222.803</v>
      </c>
      <c r="Q27" s="636"/>
      <c r="R27" s="636">
        <f>SUM(F27,L27)</f>
        <v>327.62600000000003</v>
      </c>
      <c r="S27" s="121"/>
    </row>
    <row r="28" spans="1:19" ht="12.75" x14ac:dyDescent="0.2">
      <c r="A28" s="101" t="s">
        <v>85</v>
      </c>
      <c r="B28" s="315" t="s">
        <v>138</v>
      </c>
      <c r="C28" s="127"/>
      <c r="D28" s="195" t="s">
        <v>138</v>
      </c>
      <c r="E28" s="645"/>
      <c r="F28" s="195" t="s">
        <v>138</v>
      </c>
      <c r="G28" s="640"/>
      <c r="H28" s="196">
        <v>6</v>
      </c>
      <c r="I28" s="638"/>
      <c r="J28" s="195">
        <v>16.061</v>
      </c>
      <c r="K28" s="645"/>
      <c r="L28" s="195">
        <v>20.542000000000002</v>
      </c>
      <c r="M28" s="640"/>
      <c r="N28" s="115">
        <f>SUM(B28,H28)</f>
        <v>6</v>
      </c>
      <c r="O28" s="113"/>
      <c r="P28" s="113">
        <f>SUM(D28,J28)</f>
        <v>16.061</v>
      </c>
      <c r="Q28" s="113"/>
      <c r="R28" s="113">
        <f>SUM(F28,L28)</f>
        <v>20.542000000000002</v>
      </c>
      <c r="S28" s="121"/>
    </row>
    <row r="29" spans="1:19" ht="12.75" x14ac:dyDescent="0.2">
      <c r="A29" s="101" t="s">
        <v>79</v>
      </c>
      <c r="B29" s="115">
        <v>40</v>
      </c>
      <c r="C29" s="113"/>
      <c r="D29" s="43">
        <v>2.117</v>
      </c>
      <c r="E29" s="646"/>
      <c r="F29" s="43">
        <v>1.319</v>
      </c>
      <c r="G29" s="641"/>
      <c r="H29" s="196">
        <v>89</v>
      </c>
      <c r="I29" s="638"/>
      <c r="J29" s="195">
        <v>1949.471</v>
      </c>
      <c r="K29" s="645"/>
      <c r="L29" s="195">
        <v>1158.2170000000001</v>
      </c>
      <c r="M29" s="640"/>
      <c r="N29" s="115">
        <f>SUM(B29,H29)</f>
        <v>129</v>
      </c>
      <c r="O29" s="113"/>
      <c r="P29" s="113">
        <f>SUM(D29,J29)</f>
        <v>1951.588</v>
      </c>
      <c r="Q29" s="113"/>
      <c r="R29" s="113">
        <f>SUM(F29,L29)</f>
        <v>1159.5360000000001</v>
      </c>
      <c r="S29" s="121"/>
    </row>
    <row r="30" spans="1:19" ht="12.75" x14ac:dyDescent="0.2">
      <c r="A30" s="102" t="s">
        <v>80</v>
      </c>
      <c r="B30" s="116">
        <f t="shared" ref="B30:R30" si="3">SUM(B27:B29)</f>
        <v>50</v>
      </c>
      <c r="C30" s="112"/>
      <c r="D30" s="44">
        <f t="shared" si="3"/>
        <v>2.6219999999999999</v>
      </c>
      <c r="E30" s="647"/>
      <c r="F30" s="44">
        <f t="shared" si="3"/>
        <v>1.6719999999999999</v>
      </c>
      <c r="G30" s="642"/>
      <c r="H30" s="116">
        <f t="shared" si="3"/>
        <v>125</v>
      </c>
      <c r="I30" s="112"/>
      <c r="J30" s="44">
        <f t="shared" si="3"/>
        <v>2187.83</v>
      </c>
      <c r="K30" s="647"/>
      <c r="L30" s="44">
        <f t="shared" si="3"/>
        <v>1506.0320000000002</v>
      </c>
      <c r="M30" s="642"/>
      <c r="N30" s="116">
        <f t="shared" si="3"/>
        <v>175</v>
      </c>
      <c r="O30" s="112"/>
      <c r="P30" s="112">
        <f t="shared" si="3"/>
        <v>2190.4519999999998</v>
      </c>
      <c r="Q30" s="112"/>
      <c r="R30" s="112">
        <f t="shared" si="3"/>
        <v>1507.7040000000002</v>
      </c>
      <c r="S30" s="121"/>
    </row>
    <row r="31" spans="1:19" ht="12.75" x14ac:dyDescent="0.2">
      <c r="A31" s="101"/>
      <c r="B31" s="115"/>
      <c r="C31" s="113"/>
      <c r="D31" s="43"/>
      <c r="E31" s="646"/>
      <c r="F31" s="43"/>
      <c r="G31" s="641"/>
      <c r="H31" s="115"/>
      <c r="I31" s="113"/>
      <c r="J31" s="43"/>
      <c r="K31" s="646"/>
      <c r="L31" s="43"/>
      <c r="M31" s="641"/>
      <c r="N31" s="115"/>
      <c r="O31" s="113"/>
      <c r="P31" s="113"/>
      <c r="Q31" s="113"/>
      <c r="R31" s="113"/>
      <c r="S31" s="121"/>
    </row>
    <row r="32" spans="1:19" ht="12.75" x14ac:dyDescent="0.2">
      <c r="A32" s="101" t="s">
        <v>81</v>
      </c>
      <c r="B32" s="115">
        <v>5</v>
      </c>
      <c r="C32" s="113"/>
      <c r="D32" s="43">
        <v>0.35199999999999998</v>
      </c>
      <c r="E32" s="646"/>
      <c r="F32" s="195" t="s">
        <v>138</v>
      </c>
      <c r="G32" s="640"/>
      <c r="H32" s="115">
        <v>41</v>
      </c>
      <c r="I32" s="113"/>
      <c r="J32" s="43">
        <v>838.26700000000005</v>
      </c>
      <c r="K32" s="646"/>
      <c r="L32" s="43">
        <v>152.88200000000001</v>
      </c>
      <c r="M32" s="641"/>
      <c r="N32" s="115">
        <f>SUM(B32,H32)</f>
        <v>46</v>
      </c>
      <c r="O32" s="113"/>
      <c r="P32" s="113">
        <f>SUM(D32,J32)</f>
        <v>838.61900000000003</v>
      </c>
      <c r="Q32" s="113"/>
      <c r="R32" s="113">
        <f>SUM(F32,L32)</f>
        <v>152.88200000000001</v>
      </c>
      <c r="S32" s="121"/>
    </row>
    <row r="33" spans="1:19" ht="12.75" x14ac:dyDescent="0.2">
      <c r="A33" s="101" t="s">
        <v>280</v>
      </c>
      <c r="B33" s="115">
        <v>491</v>
      </c>
      <c r="C33" s="113"/>
      <c r="D33" s="43">
        <v>18.823</v>
      </c>
      <c r="E33" s="646"/>
      <c r="F33" s="43">
        <v>0.64200000000000002</v>
      </c>
      <c r="G33" s="641"/>
      <c r="H33" s="115">
        <v>153</v>
      </c>
      <c r="I33" s="113"/>
      <c r="J33" s="43">
        <v>80.948999999999998</v>
      </c>
      <c r="K33" s="646"/>
      <c r="L33" s="43">
        <v>17.41</v>
      </c>
      <c r="M33" s="641"/>
      <c r="N33" s="115">
        <f>SUM(B33,H33)</f>
        <v>644</v>
      </c>
      <c r="O33" s="113"/>
      <c r="P33" s="113">
        <f>SUM(D33,J33)</f>
        <v>99.771999999999991</v>
      </c>
      <c r="Q33" s="113"/>
      <c r="R33" s="113">
        <f>SUM(F33,L33)</f>
        <v>18.052</v>
      </c>
      <c r="S33" s="121"/>
    </row>
    <row r="34" spans="1:19" ht="12.75" x14ac:dyDescent="0.2">
      <c r="A34" s="102" t="s">
        <v>281</v>
      </c>
      <c r="B34" s="116">
        <f t="shared" ref="B34:R34" si="4">SUM(B32:B33)</f>
        <v>496</v>
      </c>
      <c r="C34" s="112"/>
      <c r="D34" s="44">
        <f t="shared" si="4"/>
        <v>19.175000000000001</v>
      </c>
      <c r="E34" s="647"/>
      <c r="F34" s="44">
        <f t="shared" si="4"/>
        <v>0.64200000000000002</v>
      </c>
      <c r="G34" s="642"/>
      <c r="H34" s="116">
        <f t="shared" si="4"/>
        <v>194</v>
      </c>
      <c r="I34" s="112"/>
      <c r="J34" s="44">
        <f t="shared" si="4"/>
        <v>919.21600000000001</v>
      </c>
      <c r="K34" s="647"/>
      <c r="L34" s="44">
        <f t="shared" si="4"/>
        <v>170.292</v>
      </c>
      <c r="M34" s="642"/>
      <c r="N34" s="116">
        <f t="shared" si="4"/>
        <v>690</v>
      </c>
      <c r="O34" s="112"/>
      <c r="P34" s="112">
        <f t="shared" si="4"/>
        <v>938.39100000000008</v>
      </c>
      <c r="Q34" s="112"/>
      <c r="R34" s="112">
        <f t="shared" si="4"/>
        <v>170.934</v>
      </c>
      <c r="S34" s="121"/>
    </row>
    <row r="35" spans="1:19" ht="12.75" x14ac:dyDescent="0.2">
      <c r="A35" s="103"/>
      <c r="B35" s="115"/>
      <c r="C35" s="113"/>
      <c r="D35" s="43"/>
      <c r="E35" s="646"/>
      <c r="F35" s="43"/>
      <c r="G35" s="641"/>
      <c r="H35" s="115"/>
      <c r="I35" s="113"/>
      <c r="J35" s="43"/>
      <c r="K35" s="646"/>
      <c r="L35" s="43"/>
      <c r="M35" s="641"/>
      <c r="N35" s="115"/>
      <c r="O35" s="113"/>
      <c r="P35" s="113"/>
      <c r="Q35" s="113"/>
      <c r="R35" s="113"/>
      <c r="S35" s="121"/>
    </row>
    <row r="36" spans="1:19" ht="12.75" x14ac:dyDescent="0.2">
      <c r="A36" s="102" t="s">
        <v>277</v>
      </c>
      <c r="B36" s="116">
        <f t="shared" ref="B36:R36" si="5">SUM(B34,B30)</f>
        <v>546</v>
      </c>
      <c r="C36" s="112"/>
      <c r="D36" s="44">
        <f t="shared" si="5"/>
        <v>21.797000000000001</v>
      </c>
      <c r="E36" s="647"/>
      <c r="F36" s="44">
        <f t="shared" si="5"/>
        <v>2.3140000000000001</v>
      </c>
      <c r="G36" s="642"/>
      <c r="H36" s="116">
        <f t="shared" si="5"/>
        <v>319</v>
      </c>
      <c r="I36" s="112"/>
      <c r="J36" s="44">
        <f t="shared" si="5"/>
        <v>3107.0459999999998</v>
      </c>
      <c r="K36" s="647"/>
      <c r="L36" s="44">
        <f t="shared" si="5"/>
        <v>1676.3240000000001</v>
      </c>
      <c r="M36" s="642"/>
      <c r="N36" s="116">
        <f t="shared" si="5"/>
        <v>865</v>
      </c>
      <c r="O36" s="112"/>
      <c r="P36" s="112">
        <f t="shared" si="5"/>
        <v>3128.8429999999998</v>
      </c>
      <c r="Q36" s="112"/>
      <c r="R36" s="112">
        <f t="shared" si="5"/>
        <v>1678.6380000000001</v>
      </c>
      <c r="S36" s="121"/>
    </row>
    <row r="37" spans="1:19" ht="12.75" x14ac:dyDescent="0.2">
      <c r="A37" s="102" t="s">
        <v>275</v>
      </c>
      <c r="B37" s="116">
        <v>552</v>
      </c>
      <c r="C37" s="112"/>
      <c r="D37" s="44">
        <v>21.873000000000001</v>
      </c>
      <c r="E37" s="647"/>
      <c r="F37" s="44">
        <v>2.2709999999999999</v>
      </c>
      <c r="G37" s="642"/>
      <c r="H37" s="116">
        <v>320</v>
      </c>
      <c r="I37" s="112"/>
      <c r="J37" s="44">
        <v>3190.5230000000001</v>
      </c>
      <c r="K37" s="647"/>
      <c r="L37" s="44">
        <v>1710.7170000000001</v>
      </c>
      <c r="M37" s="642"/>
      <c r="N37" s="116">
        <v>872</v>
      </c>
      <c r="O37" s="112"/>
      <c r="P37" s="112">
        <v>3212.3959999999997</v>
      </c>
      <c r="Q37" s="112"/>
      <c r="R37" s="112">
        <v>1712.9879999999998</v>
      </c>
      <c r="S37" s="121"/>
    </row>
    <row r="38" spans="1:19" ht="12.75" customHeight="1" x14ac:dyDescent="0.2">
      <c r="A38" s="102" t="s">
        <v>268</v>
      </c>
      <c r="B38" s="116">
        <v>568</v>
      </c>
      <c r="C38" s="112"/>
      <c r="D38" s="44">
        <v>22.238</v>
      </c>
      <c r="E38" s="647"/>
      <c r="F38" s="44">
        <v>5.5179999999999998</v>
      </c>
      <c r="G38" s="642"/>
      <c r="H38" s="116">
        <v>326</v>
      </c>
      <c r="I38" s="112"/>
      <c r="J38" s="44">
        <v>3277.6729999999998</v>
      </c>
      <c r="K38" s="647"/>
      <c r="L38" s="44">
        <v>1759.183</v>
      </c>
      <c r="M38" s="642"/>
      <c r="N38" s="116">
        <v>894</v>
      </c>
      <c r="O38" s="112"/>
      <c r="P38" s="112">
        <v>3299.9110000000005</v>
      </c>
      <c r="Q38" s="112"/>
      <c r="R38" s="112">
        <v>1764.7010000000002</v>
      </c>
      <c r="S38" s="121"/>
    </row>
    <row r="39" spans="1:19" s="35" customFormat="1" ht="12.75" x14ac:dyDescent="0.2">
      <c r="A39" s="94" t="s">
        <v>261</v>
      </c>
      <c r="B39" s="116">
        <v>570</v>
      </c>
      <c r="C39" s="112"/>
      <c r="D39" s="44">
        <v>22.143999999999998</v>
      </c>
      <c r="E39" s="647"/>
      <c r="F39" s="44">
        <v>4.4740000000000002</v>
      </c>
      <c r="G39" s="642"/>
      <c r="H39" s="116">
        <v>339</v>
      </c>
      <c r="I39" s="112"/>
      <c r="J39" s="44">
        <v>3361.165</v>
      </c>
      <c r="K39" s="647"/>
      <c r="L39" s="44">
        <v>1806.0920000000001</v>
      </c>
      <c r="M39" s="642"/>
      <c r="N39" s="116">
        <f>SUM(B39,H39)</f>
        <v>909</v>
      </c>
      <c r="O39" s="112"/>
      <c r="P39" s="112">
        <f>SUM(D39,J39)</f>
        <v>3383.3089999999997</v>
      </c>
      <c r="Q39" s="112"/>
      <c r="R39" s="112">
        <f t="shared" ref="R39:R41" si="6">SUM(F39,L39)</f>
        <v>1810.566</v>
      </c>
      <c r="S39" s="657"/>
    </row>
    <row r="40" spans="1:19" s="35" customFormat="1" ht="12.75" x14ac:dyDescent="0.2">
      <c r="A40" s="94" t="s">
        <v>262</v>
      </c>
      <c r="B40" s="116">
        <v>586</v>
      </c>
      <c r="C40" s="112"/>
      <c r="D40" s="44">
        <v>22.786999999999999</v>
      </c>
      <c r="E40" s="647"/>
      <c r="F40" s="44">
        <v>43.689</v>
      </c>
      <c r="G40" s="642"/>
      <c r="H40" s="116">
        <v>364</v>
      </c>
      <c r="I40" s="112"/>
      <c r="J40" s="44">
        <v>3840.3009999999999</v>
      </c>
      <c r="K40" s="647"/>
      <c r="L40" s="44">
        <v>2069.2959999999998</v>
      </c>
      <c r="M40" s="642"/>
      <c r="N40" s="116">
        <f>SUM(B40,H40)</f>
        <v>950</v>
      </c>
      <c r="O40" s="112"/>
      <c r="P40" s="112">
        <f>SUM(D40,J40)</f>
        <v>3863.0879999999997</v>
      </c>
      <c r="Q40" s="112"/>
      <c r="R40" s="112">
        <f t="shared" si="6"/>
        <v>2112.9849999999997</v>
      </c>
      <c r="S40" s="657"/>
    </row>
    <row r="41" spans="1:19" s="35" customFormat="1" ht="12.75" x14ac:dyDescent="0.2">
      <c r="A41" s="94" t="s">
        <v>263</v>
      </c>
      <c r="B41" s="116">
        <v>591</v>
      </c>
      <c r="C41" s="112"/>
      <c r="D41" s="44">
        <v>23.068000000000001</v>
      </c>
      <c r="E41" s="647"/>
      <c r="F41" s="44">
        <v>55.575000000000003</v>
      </c>
      <c r="G41" s="642"/>
      <c r="H41" s="116">
        <v>385</v>
      </c>
      <c r="I41" s="112"/>
      <c r="J41" s="44">
        <v>4069.5619999999999</v>
      </c>
      <c r="K41" s="647"/>
      <c r="L41" s="44">
        <v>2266.4789999999998</v>
      </c>
      <c r="M41" s="642"/>
      <c r="N41" s="116">
        <f>SUM(B41,H41)</f>
        <v>976</v>
      </c>
      <c r="O41" s="112"/>
      <c r="P41" s="112">
        <f>SUM(D41,J41)</f>
        <v>4092.63</v>
      </c>
      <c r="Q41" s="112"/>
      <c r="R41" s="112">
        <f t="shared" si="6"/>
        <v>2322.0539999999996</v>
      </c>
      <c r="S41" s="657"/>
    </row>
    <row r="42" spans="1:19" ht="12.75" x14ac:dyDescent="0.2">
      <c r="A42" s="338"/>
      <c r="B42" s="377"/>
      <c r="C42" s="378"/>
      <c r="D42" s="379"/>
      <c r="E42" s="655"/>
      <c r="F42" s="379"/>
      <c r="G42" s="656"/>
      <c r="H42" s="377"/>
      <c r="I42" s="378"/>
      <c r="J42" s="379"/>
      <c r="K42" s="655"/>
      <c r="L42" s="379"/>
      <c r="M42" s="656"/>
      <c r="N42" s="377"/>
      <c r="O42" s="378"/>
      <c r="P42" s="378"/>
      <c r="Q42" s="378"/>
      <c r="R42" s="378"/>
      <c r="S42" s="404"/>
    </row>
    <row r="43" spans="1:19" ht="12.75" x14ac:dyDescent="0.2">
      <c r="D43" s="110"/>
      <c r="E43" s="110"/>
      <c r="F43" s="123"/>
      <c r="G43" s="123"/>
      <c r="H43" s="325"/>
      <c r="I43" s="325"/>
      <c r="J43" s="325"/>
      <c r="K43" s="325"/>
      <c r="L43" s="325"/>
      <c r="M43" s="325"/>
    </row>
    <row r="44" spans="1:19" ht="12.75" x14ac:dyDescent="0.2">
      <c r="D44" s="110"/>
      <c r="E44" s="110"/>
      <c r="F44" s="326"/>
      <c r="G44" s="326"/>
      <c r="H44" s="389"/>
      <c r="I44" s="389"/>
      <c r="J44" s="389"/>
      <c r="K44" s="389"/>
      <c r="L44" s="389"/>
      <c r="M44" s="389"/>
    </row>
    <row r="45" spans="1:19" x14ac:dyDescent="0.2">
      <c r="H45" s="36"/>
      <c r="I45" s="36"/>
      <c r="J45" s="36"/>
      <c r="K45" s="36"/>
      <c r="L45" s="36"/>
      <c r="M45" s="36"/>
    </row>
    <row r="46" spans="1:19" x14ac:dyDescent="0.2">
      <c r="H46" s="36"/>
      <c r="I46" s="36"/>
      <c r="J46" s="292"/>
      <c r="K46" s="292"/>
      <c r="L46" s="292"/>
      <c r="M46" s="292"/>
    </row>
    <row r="47" spans="1:19" x14ac:dyDescent="0.2">
      <c r="H47" s="36"/>
      <c r="I47" s="36"/>
      <c r="J47" s="36"/>
      <c r="K47" s="36"/>
      <c r="L47" s="36"/>
      <c r="M47" s="36"/>
    </row>
    <row r="48" spans="1:19" x14ac:dyDescent="0.2">
      <c r="H48" s="36"/>
      <c r="I48" s="36"/>
      <c r="J48" s="36"/>
      <c r="K48" s="36"/>
      <c r="L48" s="36"/>
      <c r="M48" s="36"/>
    </row>
    <row r="49" spans="4:13" x14ac:dyDescent="0.2">
      <c r="H49" s="36"/>
      <c r="I49" s="36"/>
      <c r="J49" s="36"/>
      <c r="K49" s="36"/>
      <c r="L49" s="36"/>
      <c r="M49" s="36"/>
    </row>
    <row r="50" spans="4:13" x14ac:dyDescent="0.2">
      <c r="H50" s="36"/>
      <c r="I50" s="36"/>
      <c r="J50" s="36"/>
      <c r="K50" s="36"/>
      <c r="L50" s="36"/>
      <c r="M50" s="36"/>
    </row>
    <row r="51" spans="4:13" x14ac:dyDescent="0.2">
      <c r="H51" s="36"/>
      <c r="I51" s="36"/>
      <c r="J51" s="36"/>
      <c r="K51" s="36"/>
      <c r="L51" s="36"/>
      <c r="M51" s="36"/>
    </row>
    <row r="52" spans="4:13" x14ac:dyDescent="0.2">
      <c r="D52" s="110"/>
      <c r="E52" s="110"/>
      <c r="F52" s="110"/>
      <c r="G52" s="110"/>
      <c r="H52" s="36"/>
      <c r="I52" s="36"/>
      <c r="J52" s="36"/>
      <c r="K52" s="36"/>
      <c r="L52" s="36"/>
      <c r="M52" s="36"/>
    </row>
    <row r="53" spans="4:13" x14ac:dyDescent="0.2">
      <c r="H53" s="36"/>
      <c r="I53" s="36"/>
      <c r="J53" s="36"/>
      <c r="K53" s="36"/>
      <c r="L53" s="36"/>
      <c r="M53" s="36"/>
    </row>
    <row r="54" spans="4:13" x14ac:dyDescent="0.2">
      <c r="H54" s="36"/>
      <c r="I54" s="36"/>
      <c r="J54" s="36"/>
      <c r="K54" s="36"/>
      <c r="L54" s="36"/>
      <c r="M54" s="36"/>
    </row>
    <row r="55" spans="4:13" x14ac:dyDescent="0.2">
      <c r="H55" s="36"/>
      <c r="I55" s="36"/>
      <c r="J55" s="36"/>
      <c r="K55" s="36"/>
      <c r="L55" s="36"/>
      <c r="M55" s="36"/>
    </row>
    <row r="56" spans="4:13" x14ac:dyDescent="0.2">
      <c r="H56" s="36"/>
      <c r="I56" s="36"/>
      <c r="J56" s="36"/>
      <c r="K56" s="36"/>
      <c r="L56" s="36"/>
      <c r="M56" s="36"/>
    </row>
    <row r="57" spans="4:13" x14ac:dyDescent="0.2">
      <c r="H57" s="389"/>
      <c r="I57" s="389"/>
      <c r="J57" s="389"/>
      <c r="K57" s="389"/>
      <c r="L57" s="389"/>
      <c r="M57" s="389"/>
    </row>
  </sheetData>
  <mergeCells count="12">
    <mergeCell ref="B24:F24"/>
    <mergeCell ref="H24:L24"/>
    <mergeCell ref="N24:R24"/>
    <mergeCell ref="N3:R3"/>
    <mergeCell ref="H3:L3"/>
    <mergeCell ref="B3:F3"/>
    <mergeCell ref="B23:F23"/>
    <mergeCell ref="H23:L23"/>
    <mergeCell ref="N23:R23"/>
    <mergeCell ref="B4:F4"/>
    <mergeCell ref="H4:L4"/>
    <mergeCell ref="N4:R4"/>
  </mergeCells>
  <pageMargins left="0.70866141732283472" right="0.70866141732283472" top="0.74803149606299213" bottom="0.15748031496062992" header="0.31496062992125984" footer="0.31496062992125984"/>
  <pageSetup paperSize="9" scale="6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G46"/>
  <sheetViews>
    <sheetView workbookViewId="0">
      <selection sqref="A1:F1"/>
    </sheetView>
  </sheetViews>
  <sheetFormatPr defaultColWidth="9.1640625" defaultRowHeight="11.25" x14ac:dyDescent="0.2"/>
  <cols>
    <col min="1" max="1" width="64.83203125" style="1" customWidth="1"/>
    <col min="2" max="2" width="14.33203125" style="1" customWidth="1"/>
    <col min="3" max="3" width="2.83203125" style="1" customWidth="1"/>
    <col min="4" max="4" width="18.5" style="1" customWidth="1"/>
    <col min="5" max="5" width="2.83203125" style="1" customWidth="1"/>
    <col min="6" max="6" width="15.83203125" style="1" bestFit="1" customWidth="1"/>
    <col min="7" max="7" width="3" style="1" customWidth="1"/>
    <col min="8" max="16384" width="9.1640625" style="1"/>
  </cols>
  <sheetData>
    <row r="1" spans="1:7" ht="30.6" customHeight="1" x14ac:dyDescent="0.25">
      <c r="A1" s="686" t="s">
        <v>404</v>
      </c>
      <c r="B1" s="683"/>
      <c r="C1" s="683"/>
      <c r="D1" s="683"/>
      <c r="E1" s="683"/>
      <c r="F1" s="683"/>
    </row>
    <row r="2" spans="1:7" x14ac:dyDescent="0.2">
      <c r="A2" s="367" t="s">
        <v>330</v>
      </c>
    </row>
    <row r="3" spans="1:7" ht="12.75" x14ac:dyDescent="0.2">
      <c r="A3" s="169" t="s">
        <v>1</v>
      </c>
      <c r="B3" s="694" t="s">
        <v>313</v>
      </c>
      <c r="C3" s="695"/>
      <c r="D3" s="695"/>
      <c r="E3" s="695"/>
      <c r="F3" s="695"/>
      <c r="G3" s="120"/>
    </row>
    <row r="4" spans="1:7" ht="12.75" x14ac:dyDescent="0.2">
      <c r="A4" s="153"/>
      <c r="B4" s="692" t="s">
        <v>314</v>
      </c>
      <c r="C4" s="693"/>
      <c r="D4" s="693"/>
      <c r="E4" s="693"/>
      <c r="F4" s="693"/>
      <c r="G4" s="121"/>
    </row>
    <row r="5" spans="1:7" ht="12.75" x14ac:dyDescent="0.2">
      <c r="A5" s="170" t="s">
        <v>2</v>
      </c>
      <c r="B5" s="153" t="s">
        <v>3</v>
      </c>
      <c r="C5" s="154"/>
      <c r="D5" s="154" t="s">
        <v>110</v>
      </c>
      <c r="E5" s="154"/>
      <c r="F5" s="154" t="s">
        <v>237</v>
      </c>
      <c r="G5" s="121"/>
    </row>
    <row r="6" spans="1:7" ht="25.5" x14ac:dyDescent="0.2">
      <c r="A6" s="171"/>
      <c r="B6" s="114" t="s">
        <v>4</v>
      </c>
      <c r="C6" s="111"/>
      <c r="D6" s="111" t="s">
        <v>145</v>
      </c>
      <c r="E6" s="111"/>
      <c r="F6" s="111" t="s">
        <v>236</v>
      </c>
      <c r="G6" s="404"/>
    </row>
    <row r="7" spans="1:7" ht="12.75" x14ac:dyDescent="0.2">
      <c r="A7" s="97" t="s">
        <v>77</v>
      </c>
      <c r="B7" s="255">
        <v>25</v>
      </c>
      <c r="C7" s="636"/>
      <c r="D7" s="42">
        <v>220.81399999999999</v>
      </c>
      <c r="E7" s="644"/>
      <c r="F7" s="42">
        <v>325.13900000000001</v>
      </c>
      <c r="G7" s="120"/>
    </row>
    <row r="8" spans="1:7" ht="12.75" x14ac:dyDescent="0.2">
      <c r="A8" s="101" t="s">
        <v>78</v>
      </c>
      <c r="B8" s="196">
        <v>5</v>
      </c>
      <c r="C8" s="638"/>
      <c r="D8" s="195">
        <v>15.859</v>
      </c>
      <c r="E8" s="645"/>
      <c r="F8" s="195">
        <v>20.222000000000001</v>
      </c>
      <c r="G8" s="121"/>
    </row>
    <row r="9" spans="1:7" ht="12.75" x14ac:dyDescent="0.2">
      <c r="A9" s="101" t="s">
        <v>79</v>
      </c>
      <c r="B9" s="196">
        <v>51</v>
      </c>
      <c r="C9" s="638"/>
      <c r="D9" s="195">
        <v>1601.327</v>
      </c>
      <c r="E9" s="645"/>
      <c r="F9" s="195">
        <v>919.827</v>
      </c>
      <c r="G9" s="121"/>
    </row>
    <row r="10" spans="1:7" ht="12.75" x14ac:dyDescent="0.2">
      <c r="A10" s="102" t="s">
        <v>80</v>
      </c>
      <c r="B10" s="116">
        <f>SUM(B7:B9)</f>
        <v>81</v>
      </c>
      <c r="C10" s="112"/>
      <c r="D10" s="44">
        <f>SUM(D7:D9)</f>
        <v>1838</v>
      </c>
      <c r="E10" s="647"/>
      <c r="F10" s="44">
        <f>SUM(F7:F9)</f>
        <v>1265.1880000000001</v>
      </c>
      <c r="G10" s="121"/>
    </row>
    <row r="11" spans="1:7" ht="12.75" x14ac:dyDescent="0.2">
      <c r="A11" s="101"/>
      <c r="B11" s="115"/>
      <c r="C11" s="113"/>
      <c r="D11" s="43"/>
      <c r="E11" s="646"/>
      <c r="F11" s="43"/>
      <c r="G11" s="121"/>
    </row>
    <row r="12" spans="1:7" ht="12.75" x14ac:dyDescent="0.2">
      <c r="A12" s="101" t="s">
        <v>81</v>
      </c>
      <c r="B12" s="115">
        <v>29</v>
      </c>
      <c r="C12" s="113"/>
      <c r="D12" s="43">
        <v>816.08</v>
      </c>
      <c r="E12" s="646"/>
      <c r="F12" s="43">
        <v>147.202</v>
      </c>
      <c r="G12" s="121"/>
    </row>
    <row r="13" spans="1:7" ht="12.75" x14ac:dyDescent="0.2">
      <c r="A13" s="101" t="s">
        <v>280</v>
      </c>
      <c r="B13" s="115">
        <v>12</v>
      </c>
      <c r="C13" s="113"/>
      <c r="D13" s="43">
        <v>52.030999999999999</v>
      </c>
      <c r="E13" s="646"/>
      <c r="F13" s="43">
        <v>9.09</v>
      </c>
      <c r="G13" s="121"/>
    </row>
    <row r="14" spans="1:7" ht="12.75" x14ac:dyDescent="0.2">
      <c r="A14" s="102" t="s">
        <v>281</v>
      </c>
      <c r="B14" s="116">
        <f>SUM(B12:B13)</f>
        <v>41</v>
      </c>
      <c r="C14" s="112"/>
      <c r="D14" s="44">
        <f>SUM(D12:D13)</f>
        <v>868.11099999999999</v>
      </c>
      <c r="E14" s="647"/>
      <c r="F14" s="44">
        <f>SUM(F12:F13)</f>
        <v>156.292</v>
      </c>
      <c r="G14" s="121"/>
    </row>
    <row r="15" spans="1:7" ht="12.75" x14ac:dyDescent="0.2">
      <c r="A15" s="103"/>
      <c r="B15" s="115"/>
      <c r="C15" s="113"/>
      <c r="D15" s="43"/>
      <c r="E15" s="646"/>
      <c r="F15" s="43"/>
      <c r="G15" s="121"/>
    </row>
    <row r="16" spans="1:7" ht="12.75" x14ac:dyDescent="0.2">
      <c r="A16" s="102" t="s">
        <v>282</v>
      </c>
      <c r="B16" s="116">
        <f>SUM(B14,B10)</f>
        <v>122</v>
      </c>
      <c r="C16" s="112"/>
      <c r="D16" s="44">
        <f>SUM(D14,D10)</f>
        <v>2706.1109999999999</v>
      </c>
      <c r="E16" s="647"/>
      <c r="F16" s="44">
        <f>SUM(F14,F10)</f>
        <v>1421.48</v>
      </c>
      <c r="G16" s="121"/>
    </row>
    <row r="17" spans="1:7" ht="12.75" x14ac:dyDescent="0.2">
      <c r="A17" s="125"/>
      <c r="B17" s="117"/>
      <c r="C17" s="637"/>
      <c r="D17" s="45"/>
      <c r="E17" s="648"/>
      <c r="F17" s="45"/>
      <c r="G17" s="404"/>
    </row>
    <row r="18" spans="1:7" x14ac:dyDescent="0.2">
      <c r="A18" s="6"/>
      <c r="B18" s="6"/>
      <c r="C18" s="6"/>
      <c r="D18" s="6"/>
      <c r="E18" s="6"/>
      <c r="F18" s="6"/>
    </row>
    <row r="19" spans="1:7" x14ac:dyDescent="0.2">
      <c r="A19" s="6"/>
      <c r="B19" s="610"/>
      <c r="C19" s="610"/>
      <c r="D19" s="610"/>
      <c r="E19" s="610"/>
      <c r="F19" s="610"/>
    </row>
    <row r="20" spans="1:7" x14ac:dyDescent="0.2">
      <c r="B20" s="340"/>
      <c r="C20" s="340"/>
      <c r="D20" s="340"/>
      <c r="E20" s="340"/>
      <c r="F20" s="340"/>
    </row>
    <row r="21" spans="1:7" ht="15" x14ac:dyDescent="0.25">
      <c r="A21" s="33" t="s">
        <v>406</v>
      </c>
    </row>
    <row r="22" spans="1:7" x14ac:dyDescent="0.2">
      <c r="A22" s="367" t="s">
        <v>407</v>
      </c>
    </row>
    <row r="23" spans="1:7" ht="12.75" x14ac:dyDescent="0.2">
      <c r="A23" s="169" t="s">
        <v>1</v>
      </c>
      <c r="B23" s="694" t="s">
        <v>313</v>
      </c>
      <c r="C23" s="695"/>
      <c r="D23" s="695"/>
      <c r="E23" s="695"/>
      <c r="F23" s="695"/>
      <c r="G23" s="120"/>
    </row>
    <row r="24" spans="1:7" ht="12.75" x14ac:dyDescent="0.2">
      <c r="A24" s="153"/>
      <c r="B24" s="692" t="s">
        <v>314</v>
      </c>
      <c r="C24" s="693"/>
      <c r="D24" s="693"/>
      <c r="E24" s="693"/>
      <c r="F24" s="693"/>
      <c r="G24" s="121"/>
    </row>
    <row r="25" spans="1:7" ht="12.75" x14ac:dyDescent="0.2">
      <c r="A25" s="170" t="s">
        <v>2</v>
      </c>
      <c r="B25" s="153" t="s">
        <v>3</v>
      </c>
      <c r="C25" s="154"/>
      <c r="D25" s="154" t="s">
        <v>110</v>
      </c>
      <c r="E25" s="154"/>
      <c r="F25" s="154" t="s">
        <v>237</v>
      </c>
      <c r="G25" s="121"/>
    </row>
    <row r="26" spans="1:7" ht="25.5" x14ac:dyDescent="0.2">
      <c r="A26" s="171"/>
      <c r="B26" s="114" t="s">
        <v>4</v>
      </c>
      <c r="C26" s="111"/>
      <c r="D26" s="111" t="s">
        <v>145</v>
      </c>
      <c r="E26" s="111"/>
      <c r="F26" s="111" t="s">
        <v>236</v>
      </c>
      <c r="G26" s="404"/>
    </row>
    <row r="27" spans="1:7" ht="12.75" x14ac:dyDescent="0.2">
      <c r="A27" s="97" t="s">
        <v>77</v>
      </c>
      <c r="B27" s="255">
        <v>25</v>
      </c>
      <c r="C27" s="636"/>
      <c r="D27" s="42">
        <v>220.81399999999999</v>
      </c>
      <c r="E27" s="644"/>
      <c r="F27" s="42">
        <v>325.13900000000001</v>
      </c>
      <c r="G27" s="121"/>
    </row>
    <row r="28" spans="1:7" ht="12.75" x14ac:dyDescent="0.2">
      <c r="A28" s="101" t="s">
        <v>85</v>
      </c>
      <c r="B28" s="196">
        <v>5</v>
      </c>
      <c r="C28" s="638"/>
      <c r="D28" s="195">
        <v>15.859</v>
      </c>
      <c r="E28" s="645"/>
      <c r="F28" s="195">
        <v>20.222000000000001</v>
      </c>
      <c r="G28" s="121"/>
    </row>
    <row r="29" spans="1:7" ht="12.75" x14ac:dyDescent="0.2">
      <c r="A29" s="101" t="s">
        <v>79</v>
      </c>
      <c r="B29" s="196">
        <v>60</v>
      </c>
      <c r="C29" s="638"/>
      <c r="D29" s="195">
        <v>1944.8209999999999</v>
      </c>
      <c r="E29" s="645"/>
      <c r="F29" s="195">
        <v>1153.193</v>
      </c>
      <c r="G29" s="121"/>
    </row>
    <row r="30" spans="1:7" ht="12.75" x14ac:dyDescent="0.2">
      <c r="A30" s="102" t="s">
        <v>80</v>
      </c>
      <c r="B30" s="116">
        <f>SUM(B27:B29)</f>
        <v>90</v>
      </c>
      <c r="C30" s="112"/>
      <c r="D30" s="44">
        <f>SUM(D27:D29)</f>
        <v>2181.4939999999997</v>
      </c>
      <c r="E30" s="647"/>
      <c r="F30" s="44">
        <f>SUM(F27:F29)</f>
        <v>1498.5540000000001</v>
      </c>
      <c r="G30" s="121"/>
    </row>
    <row r="31" spans="1:7" ht="12.75" x14ac:dyDescent="0.2">
      <c r="A31" s="101"/>
      <c r="B31" s="115"/>
      <c r="C31" s="113"/>
      <c r="D31" s="43"/>
      <c r="E31" s="646"/>
      <c r="F31" s="43"/>
      <c r="G31" s="121"/>
    </row>
    <row r="32" spans="1:7" ht="12.75" x14ac:dyDescent="0.2">
      <c r="A32" s="101" t="s">
        <v>81</v>
      </c>
      <c r="B32" s="115">
        <v>30</v>
      </c>
      <c r="C32" s="113"/>
      <c r="D32" s="43">
        <v>836.10799999999995</v>
      </c>
      <c r="E32" s="646"/>
      <c r="F32" s="43">
        <v>151.00200000000001</v>
      </c>
      <c r="G32" s="121"/>
    </row>
    <row r="33" spans="1:7" ht="12.75" x14ac:dyDescent="0.2">
      <c r="A33" s="101" t="s">
        <v>280</v>
      </c>
      <c r="B33" s="115">
        <v>12</v>
      </c>
      <c r="C33" s="113"/>
      <c r="D33" s="43">
        <v>52.030999999999999</v>
      </c>
      <c r="E33" s="646"/>
      <c r="F33" s="43">
        <v>9.09</v>
      </c>
      <c r="G33" s="121"/>
    </row>
    <row r="34" spans="1:7" ht="12.75" x14ac:dyDescent="0.2">
      <c r="A34" s="102" t="s">
        <v>281</v>
      </c>
      <c r="B34" s="116">
        <f>SUM(B32:B33)</f>
        <v>42</v>
      </c>
      <c r="C34" s="112"/>
      <c r="D34" s="44">
        <f>SUM(D32:D33)</f>
        <v>888.1389999999999</v>
      </c>
      <c r="E34" s="647"/>
      <c r="F34" s="44">
        <f>SUM(F32:F33)</f>
        <v>160.09200000000001</v>
      </c>
      <c r="G34" s="121"/>
    </row>
    <row r="35" spans="1:7" ht="12.75" x14ac:dyDescent="0.2">
      <c r="A35" s="103"/>
      <c r="B35" s="115"/>
      <c r="C35" s="113"/>
      <c r="D35" s="43"/>
      <c r="E35" s="646"/>
      <c r="F35" s="43"/>
      <c r="G35" s="121"/>
    </row>
    <row r="36" spans="1:7" ht="12.75" x14ac:dyDescent="0.2">
      <c r="A36" s="102" t="s">
        <v>277</v>
      </c>
      <c r="B36" s="116">
        <f>SUM(B34,B30)</f>
        <v>132</v>
      </c>
      <c r="C36" s="112"/>
      <c r="D36" s="44">
        <f>SUM(D34,D30)</f>
        <v>3069.6329999999998</v>
      </c>
      <c r="E36" s="647"/>
      <c r="F36" s="44">
        <f>SUM(F34,F30)</f>
        <v>1658.6460000000002</v>
      </c>
      <c r="G36" s="121"/>
    </row>
    <row r="37" spans="1:7" ht="12.75" x14ac:dyDescent="0.2">
      <c r="A37" s="102" t="s">
        <v>275</v>
      </c>
      <c r="B37" s="116">
        <v>133</v>
      </c>
      <c r="C37" s="112"/>
      <c r="D37" s="44">
        <v>3165.8110000000001</v>
      </c>
      <c r="E37" s="647"/>
      <c r="F37" s="44">
        <v>1693.3430000000001</v>
      </c>
      <c r="G37" s="121"/>
    </row>
    <row r="38" spans="1:7" ht="12.75" x14ac:dyDescent="0.2">
      <c r="A38" s="102" t="s">
        <v>268</v>
      </c>
      <c r="B38" s="116">
        <v>139</v>
      </c>
      <c r="C38" s="112"/>
      <c r="D38" s="44">
        <v>3240.4870000000001</v>
      </c>
      <c r="E38" s="647"/>
      <c r="F38" s="44">
        <v>1741.797</v>
      </c>
      <c r="G38" s="121"/>
    </row>
    <row r="39" spans="1:7" ht="12.75" x14ac:dyDescent="0.2">
      <c r="A39" s="102" t="s">
        <v>261</v>
      </c>
      <c r="B39" s="116">
        <v>146</v>
      </c>
      <c r="C39" s="112"/>
      <c r="D39" s="44">
        <v>3322.2190000000001</v>
      </c>
      <c r="E39" s="647"/>
      <c r="F39" s="44">
        <v>1787.566</v>
      </c>
      <c r="G39" s="121"/>
    </row>
    <row r="40" spans="1:7" ht="12.75" x14ac:dyDescent="0.2">
      <c r="A40" s="102" t="s">
        <v>262</v>
      </c>
      <c r="B40" s="116">
        <v>167</v>
      </c>
      <c r="C40" s="112"/>
      <c r="D40" s="44">
        <v>3802.8470000000002</v>
      </c>
      <c r="E40" s="647"/>
      <c r="F40" s="44">
        <v>1989.4179999999999</v>
      </c>
      <c r="G40" s="121"/>
    </row>
    <row r="41" spans="1:7" ht="12.75" x14ac:dyDescent="0.2">
      <c r="A41" s="102" t="s">
        <v>263</v>
      </c>
      <c r="B41" s="116">
        <v>186</v>
      </c>
      <c r="C41" s="112"/>
      <c r="D41" s="44">
        <v>4029.991</v>
      </c>
      <c r="E41" s="647"/>
      <c r="F41" s="44">
        <v>2204.9679999999998</v>
      </c>
      <c r="G41" s="121"/>
    </row>
    <row r="42" spans="1:7" ht="12.75" x14ac:dyDescent="0.2">
      <c r="A42" s="380"/>
      <c r="B42" s="377"/>
      <c r="C42" s="378"/>
      <c r="D42" s="379"/>
      <c r="E42" s="655"/>
      <c r="F42" s="379"/>
      <c r="G42" s="404"/>
    </row>
    <row r="43" spans="1:7" x14ac:dyDescent="0.2">
      <c r="B43" s="325"/>
      <c r="C43" s="325"/>
      <c r="D43" s="325"/>
      <c r="E43" s="325"/>
      <c r="F43" s="325"/>
    </row>
    <row r="44" spans="1:7" x14ac:dyDescent="0.2">
      <c r="B44" s="389"/>
      <c r="C44" s="389"/>
      <c r="D44" s="389"/>
      <c r="E44" s="389"/>
      <c r="F44" s="389"/>
    </row>
    <row r="45" spans="1:7" x14ac:dyDescent="0.2">
      <c r="D45" s="389"/>
      <c r="E45" s="389"/>
      <c r="F45" s="389"/>
    </row>
    <row r="46" spans="1:7" x14ac:dyDescent="0.2">
      <c r="D46" s="389"/>
      <c r="E46" s="389"/>
      <c r="F46" s="389"/>
    </row>
  </sheetData>
  <mergeCells count="5">
    <mergeCell ref="B23:F23"/>
    <mergeCell ref="B24:F24"/>
    <mergeCell ref="B3:F3"/>
    <mergeCell ref="B4:F4"/>
    <mergeCell ref="A1:F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-0.249977111117893"/>
    <pageSetUpPr fitToPage="1"/>
  </sheetPr>
  <dimension ref="A1:N40"/>
  <sheetViews>
    <sheetView zoomScaleNormal="100" workbookViewId="0"/>
  </sheetViews>
  <sheetFormatPr defaultColWidth="9.33203125" defaultRowHeight="11.25" x14ac:dyDescent="0.2"/>
  <cols>
    <col min="1" max="1" width="58.83203125" style="1" customWidth="1"/>
    <col min="2" max="2" width="11.1640625" style="1" customWidth="1"/>
    <col min="3" max="3" width="3.1640625" style="1" customWidth="1"/>
    <col min="4" max="4" width="11.1640625" style="1" customWidth="1"/>
    <col min="5" max="5" width="3.1640625" style="1" customWidth="1"/>
    <col min="6" max="6" width="11.1640625" style="1" customWidth="1"/>
    <col min="7" max="7" width="3.1640625" style="1" customWidth="1"/>
    <col min="8" max="8" width="11.1640625" style="1" customWidth="1"/>
    <col min="9" max="9" width="3.1640625" style="1" customWidth="1"/>
    <col min="10" max="10" width="12.83203125" style="1" customWidth="1"/>
    <col min="11" max="11" width="3" style="1" customWidth="1"/>
    <col min="12" max="12" width="11.1640625" style="1" customWidth="1"/>
    <col min="13" max="13" width="2.6640625" style="1" customWidth="1"/>
    <col min="14" max="16384" width="9.33203125" style="1"/>
  </cols>
  <sheetData>
    <row r="1" spans="1:14" ht="18.75" customHeight="1" x14ac:dyDescent="0.25">
      <c r="A1" s="33" t="s">
        <v>334</v>
      </c>
    </row>
    <row r="2" spans="1:14" ht="16.5" customHeight="1" x14ac:dyDescent="0.2">
      <c r="A2" s="367" t="s">
        <v>335</v>
      </c>
    </row>
    <row r="3" spans="1:14" s="140" customFormat="1" ht="18" customHeight="1" x14ac:dyDescent="0.2">
      <c r="A3" s="169" t="s">
        <v>1</v>
      </c>
      <c r="B3" s="694" t="s">
        <v>115</v>
      </c>
      <c r="C3" s="695"/>
      <c r="D3" s="695"/>
      <c r="E3" s="392"/>
      <c r="F3" s="695" t="s">
        <v>116</v>
      </c>
      <c r="G3" s="695"/>
      <c r="H3" s="695"/>
      <c r="I3" s="390"/>
      <c r="J3" s="694" t="s">
        <v>5</v>
      </c>
      <c r="K3" s="695"/>
      <c r="L3" s="695"/>
      <c r="M3" s="392"/>
    </row>
    <row r="4" spans="1:14" s="140" customFormat="1" ht="18" customHeight="1" x14ac:dyDescent="0.2">
      <c r="A4" s="153"/>
      <c r="B4" s="692" t="s">
        <v>178</v>
      </c>
      <c r="C4" s="693"/>
      <c r="D4" s="693"/>
      <c r="E4" s="391"/>
      <c r="F4" s="693" t="s">
        <v>179</v>
      </c>
      <c r="G4" s="693"/>
      <c r="H4" s="693"/>
      <c r="I4" s="391"/>
      <c r="J4" s="692" t="s">
        <v>42</v>
      </c>
      <c r="K4" s="693"/>
      <c r="L4" s="693"/>
      <c r="M4" s="391"/>
    </row>
    <row r="5" spans="1:14" s="140" customFormat="1" ht="22.5" customHeight="1" x14ac:dyDescent="0.2">
      <c r="A5" s="170" t="s">
        <v>2</v>
      </c>
      <c r="B5" s="153" t="s">
        <v>3</v>
      </c>
      <c r="C5" s="154"/>
      <c r="D5" s="154" t="s">
        <v>110</v>
      </c>
      <c r="E5" s="155"/>
      <c r="F5" s="154" t="s">
        <v>3</v>
      </c>
      <c r="G5" s="154"/>
      <c r="H5" s="154" t="s">
        <v>110</v>
      </c>
      <c r="I5" s="155"/>
      <c r="J5" s="153" t="s">
        <v>3</v>
      </c>
      <c r="K5" s="154"/>
      <c r="L5" s="154" t="s">
        <v>110</v>
      </c>
      <c r="M5" s="155"/>
    </row>
    <row r="6" spans="1:14" ht="49.5" customHeight="1" x14ac:dyDescent="0.2">
      <c r="A6" s="99"/>
      <c r="B6" s="114" t="s">
        <v>4</v>
      </c>
      <c r="C6" s="111"/>
      <c r="D6" s="111" t="s">
        <v>145</v>
      </c>
      <c r="E6" s="119"/>
      <c r="F6" s="111" t="s">
        <v>4</v>
      </c>
      <c r="G6" s="111"/>
      <c r="H6" s="111" t="s">
        <v>145</v>
      </c>
      <c r="I6" s="119"/>
      <c r="J6" s="114" t="s">
        <v>4</v>
      </c>
      <c r="K6" s="111"/>
      <c r="L6" s="111" t="s">
        <v>145</v>
      </c>
      <c r="M6" s="119"/>
    </row>
    <row r="7" spans="1:14" ht="12.75" x14ac:dyDescent="0.2">
      <c r="A7" s="100" t="s">
        <v>82</v>
      </c>
      <c r="B7" s="320">
        <v>125</v>
      </c>
      <c r="C7" s="316"/>
      <c r="D7" s="384">
        <v>5.415</v>
      </c>
      <c r="E7" s="319"/>
      <c r="F7" s="316">
        <v>126</v>
      </c>
      <c r="G7" s="46"/>
      <c r="H7" s="384">
        <v>90.655000000000001</v>
      </c>
      <c r="I7" s="122"/>
      <c r="J7" s="320">
        <f>SUM(B7,F7)</f>
        <v>251</v>
      </c>
      <c r="K7" s="46"/>
      <c r="L7" s="386">
        <f>SUM(D7,H7)</f>
        <v>96.070000000000007</v>
      </c>
      <c r="M7" s="122"/>
      <c r="N7" s="32"/>
    </row>
    <row r="8" spans="1:14" ht="12.75" x14ac:dyDescent="0.2">
      <c r="A8" s="101"/>
      <c r="B8" s="317"/>
      <c r="C8" s="4"/>
      <c r="D8" s="385"/>
      <c r="E8" s="318"/>
      <c r="F8" s="4"/>
      <c r="G8" s="47"/>
      <c r="H8" s="385"/>
      <c r="I8" s="318"/>
      <c r="J8" s="317"/>
      <c r="K8" s="47"/>
      <c r="L8" s="385"/>
      <c r="M8" s="318"/>
      <c r="N8" s="32"/>
    </row>
    <row r="9" spans="1:14" ht="12.75" x14ac:dyDescent="0.2">
      <c r="A9" s="101" t="s">
        <v>83</v>
      </c>
      <c r="B9" s="315" t="s">
        <v>138</v>
      </c>
      <c r="C9" s="127"/>
      <c r="D9" s="322" t="s">
        <v>138</v>
      </c>
      <c r="E9" s="323"/>
      <c r="F9" s="4">
        <v>3</v>
      </c>
      <c r="G9" s="47"/>
      <c r="H9" s="385">
        <v>16.369</v>
      </c>
      <c r="I9" s="318"/>
      <c r="J9" s="317">
        <f>SUM(B9,F9)</f>
        <v>3</v>
      </c>
      <c r="K9" s="47"/>
      <c r="L9" s="385">
        <f>SUM(D9,H9)</f>
        <v>16.369</v>
      </c>
      <c r="M9" s="318"/>
      <c r="N9" s="32"/>
    </row>
    <row r="10" spans="1:14" ht="12.75" x14ac:dyDescent="0.2">
      <c r="A10" s="101" t="s">
        <v>278</v>
      </c>
      <c r="B10" s="317">
        <v>78</v>
      </c>
      <c r="C10" s="4"/>
      <c r="D10" s="385">
        <v>3.4079999999999999</v>
      </c>
      <c r="E10" s="318"/>
      <c r="F10" s="4">
        <v>56</v>
      </c>
      <c r="G10" s="47"/>
      <c r="H10" s="385">
        <v>15.382999999999999</v>
      </c>
      <c r="I10" s="318"/>
      <c r="J10" s="317">
        <f>SUM(B10,F10)</f>
        <v>134</v>
      </c>
      <c r="K10" s="47"/>
      <c r="L10" s="385">
        <f>SUM(D10,H10)</f>
        <v>18.791</v>
      </c>
      <c r="M10" s="318"/>
      <c r="N10" s="32"/>
    </row>
    <row r="11" spans="1:14" ht="12.75" x14ac:dyDescent="0.2">
      <c r="A11" s="101" t="s">
        <v>279</v>
      </c>
      <c r="B11" s="317">
        <v>213</v>
      </c>
      <c r="C11" s="4"/>
      <c r="D11" s="385">
        <v>7.06</v>
      </c>
      <c r="E11" s="318"/>
      <c r="F11" s="4">
        <v>69</v>
      </c>
      <c r="G11" s="47"/>
      <c r="H11" s="385">
        <v>26.690999999999999</v>
      </c>
      <c r="I11" s="318"/>
      <c r="J11" s="317">
        <f>SUM(B11,F11)</f>
        <v>282</v>
      </c>
      <c r="K11" s="47"/>
      <c r="L11" s="385">
        <f>SUM(D11,H11)</f>
        <v>33.750999999999998</v>
      </c>
      <c r="M11" s="318"/>
      <c r="N11" s="32"/>
    </row>
    <row r="12" spans="1:14" ht="12.75" x14ac:dyDescent="0.2">
      <c r="A12" s="102" t="s">
        <v>142</v>
      </c>
      <c r="B12" s="321">
        <f>SUM(B9:B11)</f>
        <v>291</v>
      </c>
      <c r="C12" s="47"/>
      <c r="D12" s="386">
        <f>SUM(D9:D11)</f>
        <v>10.468</v>
      </c>
      <c r="E12" s="122"/>
      <c r="F12" s="124">
        <f>SUM(F9:F11)</f>
        <v>128</v>
      </c>
      <c r="G12" s="47"/>
      <c r="H12" s="124">
        <f>SUM(H9:H11)</f>
        <v>58.442999999999998</v>
      </c>
      <c r="I12" s="122"/>
      <c r="J12" s="321">
        <f>SUM(J9:J11)</f>
        <v>419</v>
      </c>
      <c r="K12" s="48"/>
      <c r="L12" s="386">
        <f>SUM(L9:L11)</f>
        <v>68.911000000000001</v>
      </c>
      <c r="M12" s="122"/>
      <c r="N12" s="32"/>
    </row>
    <row r="13" spans="1:14" ht="12.75" x14ac:dyDescent="0.2">
      <c r="A13" s="103" t="s">
        <v>6</v>
      </c>
      <c r="B13" s="321"/>
      <c r="C13" s="124"/>
      <c r="D13" s="386"/>
      <c r="E13" s="122"/>
      <c r="F13" s="124"/>
      <c r="G13" s="48"/>
      <c r="H13" s="386"/>
      <c r="I13" s="122"/>
      <c r="J13" s="321"/>
      <c r="K13" s="48"/>
      <c r="L13" s="386"/>
      <c r="M13" s="122"/>
      <c r="N13" s="32"/>
    </row>
    <row r="14" spans="1:14" ht="12.75" x14ac:dyDescent="0.2">
      <c r="A14" s="118"/>
      <c r="B14" s="317"/>
      <c r="C14" s="4"/>
      <c r="D14" s="385"/>
      <c r="E14" s="318"/>
      <c r="F14" s="4"/>
      <c r="G14" s="47"/>
      <c r="H14" s="385"/>
      <c r="I14" s="318"/>
      <c r="J14" s="317"/>
      <c r="K14" s="47"/>
      <c r="L14" s="385"/>
      <c r="M14" s="318"/>
      <c r="N14" s="32"/>
    </row>
    <row r="15" spans="1:14" ht="12.75" x14ac:dyDescent="0.2">
      <c r="A15" s="257" t="s">
        <v>84</v>
      </c>
      <c r="B15" s="321">
        <f>SUM(B12,B7)</f>
        <v>416</v>
      </c>
      <c r="C15" s="124"/>
      <c r="D15" s="386">
        <f>SUM(D12,D7)</f>
        <v>15.882999999999999</v>
      </c>
      <c r="E15" s="122"/>
      <c r="F15" s="124">
        <f>SUM(F12,F7)</f>
        <v>254</v>
      </c>
      <c r="G15" s="48"/>
      <c r="H15" s="386">
        <f>SUM(H12,H7)</f>
        <v>149.09800000000001</v>
      </c>
      <c r="I15" s="122"/>
      <c r="J15" s="321">
        <f>SUM(J12,J7)</f>
        <v>670</v>
      </c>
      <c r="K15" s="48"/>
      <c r="L15" s="386">
        <f>SUM(L12,L7)</f>
        <v>164.98099999999999</v>
      </c>
      <c r="M15" s="318"/>
      <c r="N15" s="32"/>
    </row>
    <row r="16" spans="1:14" ht="12.75" x14ac:dyDescent="0.2">
      <c r="A16" s="404"/>
      <c r="B16" s="381"/>
      <c r="C16" s="5"/>
      <c r="D16" s="394"/>
      <c r="E16" s="575"/>
      <c r="F16" s="5"/>
      <c r="G16" s="576"/>
      <c r="H16" s="394"/>
      <c r="I16" s="575"/>
      <c r="J16" s="381"/>
      <c r="K16" s="576"/>
      <c r="L16" s="394"/>
      <c r="M16" s="404"/>
      <c r="N16" s="32"/>
    </row>
    <row r="17" spans="1:14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32"/>
    </row>
    <row r="18" spans="1:14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32"/>
    </row>
    <row r="19" spans="1:14" x14ac:dyDescent="0.2">
      <c r="N19" s="32"/>
    </row>
    <row r="20" spans="1:14" ht="16.5" customHeight="1" x14ac:dyDescent="0.25">
      <c r="A20" s="33" t="s">
        <v>336</v>
      </c>
      <c r="N20" s="32"/>
    </row>
    <row r="21" spans="1:14" ht="16.5" customHeight="1" x14ac:dyDescent="0.2">
      <c r="A21" s="367" t="s">
        <v>337</v>
      </c>
      <c r="N21" s="32"/>
    </row>
    <row r="22" spans="1:14" ht="18.75" customHeight="1" x14ac:dyDescent="0.2">
      <c r="A22" s="169" t="s">
        <v>1</v>
      </c>
      <c r="B22" s="694" t="s">
        <v>115</v>
      </c>
      <c r="C22" s="695"/>
      <c r="D22" s="695"/>
      <c r="E22" s="392"/>
      <c r="F22" s="695" t="s">
        <v>116</v>
      </c>
      <c r="G22" s="695"/>
      <c r="H22" s="695"/>
      <c r="I22" s="390"/>
      <c r="J22" s="694" t="s">
        <v>5</v>
      </c>
      <c r="K22" s="695"/>
      <c r="L22" s="695"/>
      <c r="M22" s="392"/>
      <c r="N22" s="32"/>
    </row>
    <row r="23" spans="1:14" ht="18.75" customHeight="1" x14ac:dyDescent="0.2">
      <c r="A23" s="153"/>
      <c r="B23" s="692" t="s">
        <v>178</v>
      </c>
      <c r="C23" s="693"/>
      <c r="D23" s="693"/>
      <c r="E23" s="391"/>
      <c r="F23" s="693" t="s">
        <v>179</v>
      </c>
      <c r="G23" s="693"/>
      <c r="H23" s="693"/>
      <c r="I23" s="391"/>
      <c r="J23" s="692" t="s">
        <v>42</v>
      </c>
      <c r="K23" s="693"/>
      <c r="L23" s="693"/>
      <c r="M23" s="391"/>
      <c r="N23" s="32"/>
    </row>
    <row r="24" spans="1:14" ht="24" customHeight="1" x14ac:dyDescent="0.2">
      <c r="A24" s="170" t="s">
        <v>2</v>
      </c>
      <c r="B24" s="153" t="s">
        <v>3</v>
      </c>
      <c r="C24" s="154"/>
      <c r="D24" s="154" t="s">
        <v>110</v>
      </c>
      <c r="E24" s="155"/>
      <c r="F24" s="154" t="s">
        <v>3</v>
      </c>
      <c r="G24" s="154"/>
      <c r="H24" s="154" t="s">
        <v>110</v>
      </c>
      <c r="I24" s="155"/>
      <c r="J24" s="153" t="s">
        <v>3</v>
      </c>
      <c r="K24" s="154"/>
      <c r="L24" s="154" t="s">
        <v>110</v>
      </c>
      <c r="M24" s="155"/>
      <c r="N24" s="32"/>
    </row>
    <row r="25" spans="1:14" ht="49.5" customHeight="1" x14ac:dyDescent="0.2">
      <c r="A25" s="99"/>
      <c r="B25" s="114" t="s">
        <v>4</v>
      </c>
      <c r="C25" s="111"/>
      <c r="D25" s="111" t="s">
        <v>145</v>
      </c>
      <c r="E25" s="119"/>
      <c r="F25" s="111" t="s">
        <v>4</v>
      </c>
      <c r="G25" s="111"/>
      <c r="H25" s="111" t="s">
        <v>145</v>
      </c>
      <c r="I25" s="119"/>
      <c r="J25" s="114" t="s">
        <v>4</v>
      </c>
      <c r="K25" s="111"/>
      <c r="L25" s="111" t="s">
        <v>145</v>
      </c>
      <c r="M25" s="119"/>
      <c r="N25" s="32"/>
    </row>
    <row r="26" spans="1:14" ht="12.75" x14ac:dyDescent="0.2">
      <c r="A26" s="100" t="s">
        <v>101</v>
      </c>
      <c r="B26" s="320">
        <v>122</v>
      </c>
      <c r="C26" s="316"/>
      <c r="D26" s="384">
        <v>5.4009999999999998</v>
      </c>
      <c r="E26" s="319"/>
      <c r="F26" s="316">
        <v>118</v>
      </c>
      <c r="G26" s="46"/>
      <c r="H26" s="384">
        <v>86.88</v>
      </c>
      <c r="I26" s="122"/>
      <c r="J26" s="320">
        <f>SUM(B26,F26)</f>
        <v>240</v>
      </c>
      <c r="K26" s="46"/>
      <c r="L26" s="386">
        <f>SUM(D26,H26)</f>
        <v>92.280999999999992</v>
      </c>
      <c r="M26" s="122"/>
      <c r="N26" s="32"/>
    </row>
    <row r="27" spans="1:14" ht="12.75" x14ac:dyDescent="0.2">
      <c r="A27" s="101"/>
      <c r="B27" s="317"/>
      <c r="C27" s="4"/>
      <c r="D27" s="385"/>
      <c r="E27" s="318"/>
      <c r="F27" s="4"/>
      <c r="G27" s="47"/>
      <c r="H27" s="385"/>
      <c r="I27" s="318"/>
      <c r="J27" s="317"/>
      <c r="K27" s="47"/>
      <c r="L27" s="385"/>
      <c r="M27" s="318"/>
      <c r="N27" s="32"/>
    </row>
    <row r="28" spans="1:14" ht="12.75" x14ac:dyDescent="0.2">
      <c r="A28" s="101" t="s">
        <v>83</v>
      </c>
      <c r="B28" s="315" t="s">
        <v>138</v>
      </c>
      <c r="C28" s="127"/>
      <c r="D28" s="322" t="s">
        <v>138</v>
      </c>
      <c r="E28" s="323"/>
      <c r="F28" s="4">
        <v>3</v>
      </c>
      <c r="G28" s="47"/>
      <c r="H28" s="385">
        <v>16.369</v>
      </c>
      <c r="I28" s="318"/>
      <c r="J28" s="317">
        <f>SUM(B28,F28)</f>
        <v>3</v>
      </c>
      <c r="K28" s="47"/>
      <c r="L28" s="385">
        <f>SUM(D28,H28)</f>
        <v>16.369</v>
      </c>
      <c r="M28" s="318"/>
      <c r="N28" s="32"/>
    </row>
    <row r="29" spans="1:14" ht="12.75" x14ac:dyDescent="0.2">
      <c r="A29" s="101" t="s">
        <v>278</v>
      </c>
      <c r="B29" s="317">
        <v>76</v>
      </c>
      <c r="C29" s="4"/>
      <c r="D29" s="385">
        <v>3.2080000000000002</v>
      </c>
      <c r="E29" s="318"/>
      <c r="F29" s="4">
        <v>57</v>
      </c>
      <c r="G29" s="47"/>
      <c r="H29" s="385">
        <v>13.679</v>
      </c>
      <c r="I29" s="318"/>
      <c r="J29" s="317">
        <f>SUM(B29,F29)</f>
        <v>133</v>
      </c>
      <c r="K29" s="47"/>
      <c r="L29" s="385">
        <f>SUM(D29,H29)</f>
        <v>16.887</v>
      </c>
      <c r="M29" s="318"/>
      <c r="N29" s="32"/>
    </row>
    <row r="30" spans="1:14" ht="12.75" x14ac:dyDescent="0.2">
      <c r="A30" s="101" t="s">
        <v>279</v>
      </c>
      <c r="B30" s="317">
        <v>215</v>
      </c>
      <c r="C30" s="4"/>
      <c r="D30" s="385">
        <v>7.3339999999999996</v>
      </c>
      <c r="E30" s="318"/>
      <c r="F30" s="4">
        <v>67</v>
      </c>
      <c r="G30" s="47"/>
      <c r="H30" s="385">
        <v>29.846</v>
      </c>
      <c r="I30" s="318"/>
      <c r="J30" s="317">
        <f>SUM(B30,F30)</f>
        <v>282</v>
      </c>
      <c r="K30" s="47"/>
      <c r="L30" s="385">
        <f>SUM(D30,H30)</f>
        <v>37.18</v>
      </c>
      <c r="M30" s="318"/>
      <c r="N30" s="32"/>
    </row>
    <row r="31" spans="1:14" ht="12.75" x14ac:dyDescent="0.2">
      <c r="A31" s="102" t="s">
        <v>142</v>
      </c>
      <c r="B31" s="321">
        <f>SUM(B28:B30)</f>
        <v>291</v>
      </c>
      <c r="C31" s="47"/>
      <c r="D31" s="386">
        <f>SUM(D28:D30)</f>
        <v>10.542</v>
      </c>
      <c r="E31" s="122"/>
      <c r="F31" s="124">
        <f>SUM(F28:F30)</f>
        <v>127</v>
      </c>
      <c r="G31" s="47"/>
      <c r="H31" s="124">
        <f>SUM(H28:H30)</f>
        <v>59.894000000000005</v>
      </c>
      <c r="I31" s="122"/>
      <c r="J31" s="321">
        <f>SUM(J28:J30)</f>
        <v>418</v>
      </c>
      <c r="K31" s="48"/>
      <c r="L31" s="386">
        <f>SUM(L28:L30)</f>
        <v>70.436000000000007</v>
      </c>
      <c r="M31" s="122"/>
      <c r="N31" s="32"/>
    </row>
    <row r="32" spans="1:14" ht="12.75" x14ac:dyDescent="0.2">
      <c r="A32" s="103" t="s">
        <v>6</v>
      </c>
      <c r="B32" s="321"/>
      <c r="C32" s="124"/>
      <c r="D32" s="386"/>
      <c r="E32" s="122"/>
      <c r="F32" s="124"/>
      <c r="G32" s="48"/>
      <c r="H32" s="386"/>
      <c r="I32" s="122"/>
      <c r="J32" s="321"/>
      <c r="K32" s="48"/>
      <c r="L32" s="386"/>
      <c r="M32" s="122"/>
      <c r="N32" s="32"/>
    </row>
    <row r="33" spans="1:14" ht="12.75" x14ac:dyDescent="0.2">
      <c r="A33" s="101"/>
      <c r="B33" s="317"/>
      <c r="C33" s="4"/>
      <c r="D33" s="385"/>
      <c r="E33" s="318"/>
      <c r="F33" s="4"/>
      <c r="G33" s="47"/>
      <c r="H33" s="385"/>
      <c r="I33" s="318"/>
      <c r="J33" s="317"/>
      <c r="K33" s="47"/>
      <c r="L33" s="385"/>
      <c r="M33" s="318"/>
      <c r="N33" s="32"/>
    </row>
    <row r="34" spans="1:14" ht="12.75" x14ac:dyDescent="0.2">
      <c r="A34" s="102" t="s">
        <v>306</v>
      </c>
      <c r="B34" s="321">
        <f>SUM(B31,B26)</f>
        <v>413</v>
      </c>
      <c r="C34" s="522"/>
      <c r="D34" s="124">
        <f>SUM(D31,D26)</f>
        <v>15.943</v>
      </c>
      <c r="E34" s="122"/>
      <c r="F34" s="124">
        <f>SUM(F31,F26)</f>
        <v>245</v>
      </c>
      <c r="G34" s="48"/>
      <c r="H34" s="124">
        <f>SUM(H31,H26)</f>
        <v>146.774</v>
      </c>
      <c r="I34" s="124"/>
      <c r="J34" s="321">
        <f>SUM(J31,J26)</f>
        <v>658</v>
      </c>
      <c r="K34" s="48"/>
      <c r="L34" s="386">
        <f>SUM(L31,L26)</f>
        <v>162.71699999999998</v>
      </c>
      <c r="M34" s="122"/>
      <c r="N34" s="32"/>
    </row>
    <row r="35" spans="1:14" ht="12.75" x14ac:dyDescent="0.2">
      <c r="A35" s="102" t="s">
        <v>276</v>
      </c>
      <c r="B35" s="321">
        <v>429</v>
      </c>
      <c r="C35" s="522"/>
      <c r="D35" s="124">
        <v>16.776</v>
      </c>
      <c r="E35" s="524"/>
      <c r="F35" s="124">
        <v>242</v>
      </c>
      <c r="G35" s="522"/>
      <c r="H35" s="124">
        <v>141.25700000000001</v>
      </c>
      <c r="I35" s="526"/>
      <c r="J35" s="321">
        <f t="shared" ref="J35:J39" si="0">SUM(B35,F35)</f>
        <v>671</v>
      </c>
      <c r="K35" s="522"/>
      <c r="L35" s="386">
        <f t="shared" ref="L35:L39" si="1">SUM(D35,H35)</f>
        <v>158.03300000000002</v>
      </c>
      <c r="M35" s="524"/>
      <c r="N35" s="32"/>
    </row>
    <row r="36" spans="1:14" ht="12.95" customHeight="1" x14ac:dyDescent="0.2">
      <c r="A36" s="102" t="s">
        <v>264</v>
      </c>
      <c r="B36" s="321">
        <v>426</v>
      </c>
      <c r="C36" s="522"/>
      <c r="D36" s="124">
        <v>17.016000000000002</v>
      </c>
      <c r="E36" s="524"/>
      <c r="F36" s="124">
        <v>246</v>
      </c>
      <c r="G36" s="522"/>
      <c r="H36" s="124">
        <v>138.43899999999999</v>
      </c>
      <c r="I36" s="526"/>
      <c r="J36" s="321">
        <f t="shared" si="0"/>
        <v>672</v>
      </c>
      <c r="K36" s="522"/>
      <c r="L36" s="386">
        <f t="shared" si="1"/>
        <v>155.45499999999998</v>
      </c>
      <c r="M36" s="524"/>
      <c r="N36" s="32"/>
    </row>
    <row r="37" spans="1:14" ht="12.95" customHeight="1" x14ac:dyDescent="0.2">
      <c r="A37" s="94" t="s">
        <v>267</v>
      </c>
      <c r="B37" s="321">
        <v>445</v>
      </c>
      <c r="C37" s="522"/>
      <c r="D37" s="124">
        <v>17.855</v>
      </c>
      <c r="E37" s="524"/>
      <c r="F37" s="124">
        <v>215</v>
      </c>
      <c r="G37" s="522"/>
      <c r="H37" s="124">
        <v>119.533</v>
      </c>
      <c r="I37" s="526"/>
      <c r="J37" s="321">
        <f t="shared" si="0"/>
        <v>660</v>
      </c>
      <c r="K37" s="522"/>
      <c r="L37" s="386">
        <f t="shared" si="1"/>
        <v>137.38800000000001</v>
      </c>
      <c r="M37" s="524"/>
      <c r="N37" s="32"/>
    </row>
    <row r="38" spans="1:14" ht="12.95" customHeight="1" x14ac:dyDescent="0.2">
      <c r="A38" s="94" t="s">
        <v>266</v>
      </c>
      <c r="B38" s="321">
        <v>420</v>
      </c>
      <c r="C38" s="522"/>
      <c r="D38" s="124">
        <v>17.300999999999998</v>
      </c>
      <c r="E38" s="524"/>
      <c r="F38" s="124">
        <v>253</v>
      </c>
      <c r="G38" s="522"/>
      <c r="H38" s="124">
        <v>145.17400000000001</v>
      </c>
      <c r="I38" s="526"/>
      <c r="J38" s="321">
        <f t="shared" si="0"/>
        <v>673</v>
      </c>
      <c r="K38" s="522"/>
      <c r="L38" s="386">
        <f t="shared" si="1"/>
        <v>162.47499999999999</v>
      </c>
      <c r="M38" s="524"/>
      <c r="N38" s="32"/>
    </row>
    <row r="39" spans="1:14" ht="12.95" customHeight="1" x14ac:dyDescent="0.2">
      <c r="A39" s="94" t="s">
        <v>265</v>
      </c>
      <c r="B39" s="321">
        <v>414</v>
      </c>
      <c r="C39" s="522"/>
      <c r="D39" s="124">
        <v>17.033999999999999</v>
      </c>
      <c r="E39" s="524"/>
      <c r="F39" s="124">
        <v>254</v>
      </c>
      <c r="G39" s="522"/>
      <c r="H39" s="124">
        <v>141.82300000000001</v>
      </c>
      <c r="I39" s="526"/>
      <c r="J39" s="321">
        <f t="shared" si="0"/>
        <v>668</v>
      </c>
      <c r="K39" s="522"/>
      <c r="L39" s="386">
        <f t="shared" si="1"/>
        <v>158.857</v>
      </c>
      <c r="M39" s="524"/>
      <c r="N39" s="32"/>
    </row>
    <row r="40" spans="1:14" ht="12.75" x14ac:dyDescent="0.2">
      <c r="A40" s="380"/>
      <c r="B40" s="381"/>
      <c r="C40" s="523"/>
      <c r="D40" s="5"/>
      <c r="E40" s="525"/>
      <c r="F40" s="5"/>
      <c r="G40" s="523"/>
      <c r="H40" s="5"/>
      <c r="I40" s="525"/>
      <c r="J40" s="381"/>
      <c r="K40" s="523"/>
      <c r="L40" s="394"/>
      <c r="M40" s="525"/>
      <c r="N40" s="32"/>
    </row>
  </sheetData>
  <mergeCells count="12">
    <mergeCell ref="B23:D23"/>
    <mergeCell ref="F23:H23"/>
    <mergeCell ref="J23:L23"/>
    <mergeCell ref="B3:D3"/>
    <mergeCell ref="F3:H3"/>
    <mergeCell ref="J3:L3"/>
    <mergeCell ref="B22:D22"/>
    <mergeCell ref="F22:H22"/>
    <mergeCell ref="J22:L22"/>
    <mergeCell ref="B4:D4"/>
    <mergeCell ref="F4:H4"/>
    <mergeCell ref="J4:L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 tint="-0.249977111117893"/>
    <pageSetUpPr fitToPage="1"/>
  </sheetPr>
  <dimension ref="A1:S30"/>
  <sheetViews>
    <sheetView zoomScaleNormal="100" workbookViewId="0">
      <selection sqref="A1:P2"/>
    </sheetView>
  </sheetViews>
  <sheetFormatPr defaultColWidth="9.33203125" defaultRowHeight="11.25" x14ac:dyDescent="0.2"/>
  <cols>
    <col min="1" max="1" width="66.5" style="1" customWidth="1"/>
    <col min="2" max="2" width="10.83203125" style="1" customWidth="1"/>
    <col min="3" max="3" width="2.33203125" style="1" customWidth="1"/>
    <col min="4" max="4" width="13.6640625" style="1" customWidth="1"/>
    <col min="5" max="5" width="2.33203125" style="1" customWidth="1"/>
    <col min="6" max="6" width="14.5" style="1" customWidth="1"/>
    <col min="7" max="7" width="2.33203125" style="1" customWidth="1"/>
    <col min="8" max="8" width="10.83203125" style="1" customWidth="1"/>
    <col min="9" max="9" width="2.33203125" style="1" customWidth="1"/>
    <col min="10" max="10" width="13.6640625" style="1" customWidth="1"/>
    <col min="11" max="11" width="2.33203125" style="1" customWidth="1"/>
    <col min="12" max="12" width="15.6640625" style="1" customWidth="1"/>
    <col min="13" max="13" width="2.33203125" style="1" customWidth="1"/>
    <col min="14" max="14" width="10.83203125" style="1" customWidth="1"/>
    <col min="15" max="15" width="2.33203125" style="1" customWidth="1"/>
    <col min="16" max="16" width="13.6640625" style="1" customWidth="1"/>
    <col min="17" max="17" width="2.33203125" style="1" customWidth="1"/>
    <col min="18" max="18" width="15.6640625" style="1" customWidth="1"/>
    <col min="19" max="19" width="2.33203125" style="1" customWidth="1"/>
    <col min="20" max="16384" width="9.33203125" style="1"/>
  </cols>
  <sheetData>
    <row r="1" spans="1:19" ht="21" customHeight="1" x14ac:dyDescent="0.2">
      <c r="A1" s="699" t="s">
        <v>408</v>
      </c>
      <c r="B1" s="699"/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29"/>
    </row>
    <row r="2" spans="1:19" ht="17.25" customHeight="1" x14ac:dyDescent="0.2">
      <c r="A2" s="699"/>
      <c r="B2" s="699"/>
      <c r="C2" s="699"/>
      <c r="D2" s="699"/>
      <c r="E2" s="699"/>
      <c r="F2" s="699"/>
      <c r="G2" s="699"/>
      <c r="H2" s="699"/>
      <c r="I2" s="699"/>
      <c r="J2" s="699"/>
      <c r="K2" s="699"/>
      <c r="L2" s="699"/>
      <c r="M2" s="699"/>
      <c r="N2" s="699"/>
      <c r="O2" s="699"/>
      <c r="P2" s="699"/>
      <c r="Q2" s="629"/>
    </row>
    <row r="3" spans="1:19" ht="12.75" customHeight="1" x14ac:dyDescent="0.2">
      <c r="A3" s="700" t="s">
        <v>378</v>
      </c>
      <c r="B3" s="701"/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701"/>
      <c r="Q3" s="630"/>
    </row>
    <row r="4" spans="1:19" ht="17.25" customHeight="1" x14ac:dyDescent="0.2">
      <c r="A4" s="702"/>
      <c r="B4" s="702"/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3"/>
      <c r="N4" s="703"/>
      <c r="O4" s="703"/>
      <c r="P4" s="703"/>
      <c r="Q4" s="631"/>
    </row>
    <row r="5" spans="1:19" s="140" customFormat="1" ht="31.5" customHeight="1" x14ac:dyDescent="0.2">
      <c r="A5" s="165" t="s">
        <v>1</v>
      </c>
      <c r="B5" s="696" t="s">
        <v>198</v>
      </c>
      <c r="C5" s="697"/>
      <c r="D5" s="698"/>
      <c r="E5" s="698"/>
      <c r="F5" s="698"/>
      <c r="G5" s="401"/>
      <c r="H5" s="697" t="s">
        <v>199</v>
      </c>
      <c r="I5" s="697"/>
      <c r="J5" s="698"/>
      <c r="K5" s="698"/>
      <c r="L5" s="698"/>
      <c r="M5" s="628"/>
      <c r="N5" s="696" t="s">
        <v>200</v>
      </c>
      <c r="O5" s="697"/>
      <c r="P5" s="698"/>
      <c r="Q5" s="698"/>
      <c r="R5" s="698"/>
      <c r="S5" s="357"/>
    </row>
    <row r="6" spans="1:19" ht="24.75" customHeight="1" x14ac:dyDescent="0.2">
      <c r="A6" s="166" t="s">
        <v>2</v>
      </c>
      <c r="B6" s="150" t="s">
        <v>3</v>
      </c>
      <c r="C6" s="151"/>
      <c r="D6" s="151" t="s">
        <v>110</v>
      </c>
      <c r="E6" s="151"/>
      <c r="F6" s="151" t="s">
        <v>237</v>
      </c>
      <c r="G6" s="152"/>
      <c r="H6" s="151" t="s">
        <v>3</v>
      </c>
      <c r="I6" s="151"/>
      <c r="J6" s="151" t="s">
        <v>110</v>
      </c>
      <c r="K6" s="151"/>
      <c r="L6" s="151" t="s">
        <v>237</v>
      </c>
      <c r="M6" s="152"/>
      <c r="N6" s="150" t="s">
        <v>3</v>
      </c>
      <c r="O6" s="151"/>
      <c r="P6" s="151" t="s">
        <v>110</v>
      </c>
      <c r="Q6" s="151"/>
      <c r="R6" s="151" t="s">
        <v>237</v>
      </c>
      <c r="S6" s="121"/>
    </row>
    <row r="7" spans="1:19" ht="49.5" customHeight="1" x14ac:dyDescent="0.2">
      <c r="A7" s="167"/>
      <c r="B7" s="142" t="s">
        <v>4</v>
      </c>
      <c r="C7" s="143"/>
      <c r="D7" s="143" t="s">
        <v>149</v>
      </c>
      <c r="E7" s="143"/>
      <c r="F7" s="143" t="s">
        <v>236</v>
      </c>
      <c r="G7" s="144"/>
      <c r="H7" s="143" t="s">
        <v>4</v>
      </c>
      <c r="I7" s="143"/>
      <c r="J7" s="143" t="s">
        <v>149</v>
      </c>
      <c r="K7" s="143"/>
      <c r="L7" s="143" t="s">
        <v>236</v>
      </c>
      <c r="M7" s="144"/>
      <c r="N7" s="142" t="s">
        <v>4</v>
      </c>
      <c r="O7" s="143"/>
      <c r="P7" s="143" t="s">
        <v>149</v>
      </c>
      <c r="Q7" s="143"/>
      <c r="R7" s="143" t="s">
        <v>236</v>
      </c>
      <c r="S7" s="404"/>
    </row>
    <row r="8" spans="1:19" ht="12.75" x14ac:dyDescent="0.2">
      <c r="A8" s="115" t="s">
        <v>77</v>
      </c>
      <c r="B8" s="506">
        <v>31</v>
      </c>
      <c r="C8" s="527"/>
      <c r="D8" s="511">
        <v>222.77699999999999</v>
      </c>
      <c r="E8" s="527"/>
      <c r="F8" s="511">
        <v>327.78300000000002</v>
      </c>
      <c r="G8" s="531"/>
      <c r="H8" s="658">
        <v>224</v>
      </c>
      <c r="I8" s="665"/>
      <c r="J8" s="411">
        <v>6051.0529999999999</v>
      </c>
      <c r="K8" s="665"/>
      <c r="L8" s="411">
        <v>10209.578</v>
      </c>
      <c r="M8" s="658"/>
      <c r="N8" s="507">
        <f>SUM(B8,H8)</f>
        <v>255</v>
      </c>
      <c r="O8" s="661"/>
      <c r="P8" s="512">
        <f>SUM(D8,J8)</f>
        <v>6273.83</v>
      </c>
      <c r="Q8" s="668"/>
      <c r="R8" s="512">
        <f>SUM(F8,L8)</f>
        <v>10537.360999999999</v>
      </c>
      <c r="S8" s="121"/>
    </row>
    <row r="9" spans="1:19" ht="12.75" x14ac:dyDescent="0.2">
      <c r="A9" s="115" t="s">
        <v>85</v>
      </c>
      <c r="B9" s="507">
        <v>6</v>
      </c>
      <c r="C9" s="528"/>
      <c r="D9" s="512">
        <v>16.061</v>
      </c>
      <c r="E9" s="528"/>
      <c r="F9" s="512">
        <v>20.542000000000002</v>
      </c>
      <c r="G9" s="531"/>
      <c r="H9" s="658" t="s">
        <v>138</v>
      </c>
      <c r="I9" s="410"/>
      <c r="J9" s="411" t="s">
        <v>138</v>
      </c>
      <c r="K9" s="410"/>
      <c r="L9" s="411" t="s">
        <v>138</v>
      </c>
      <c r="M9" s="658"/>
      <c r="N9" s="507">
        <f t="shared" ref="N9:N10" si="0">SUM(B9,H9)</f>
        <v>6</v>
      </c>
      <c r="O9" s="661"/>
      <c r="P9" s="512">
        <f>SUM(D9,J9)</f>
        <v>16.061</v>
      </c>
      <c r="Q9" s="669"/>
      <c r="R9" s="512">
        <f>SUM(F9,L9)</f>
        <v>20.542000000000002</v>
      </c>
      <c r="S9" s="121"/>
    </row>
    <row r="10" spans="1:19" ht="12.75" x14ac:dyDescent="0.2">
      <c r="A10" s="115" t="s">
        <v>79</v>
      </c>
      <c r="B10" s="507">
        <v>81</v>
      </c>
      <c r="C10" s="528"/>
      <c r="D10" s="512">
        <v>1606.2529999999999</v>
      </c>
      <c r="E10" s="528"/>
      <c r="F10" s="512">
        <v>924.851</v>
      </c>
      <c r="G10" s="531"/>
      <c r="H10" s="658">
        <v>171</v>
      </c>
      <c r="I10" s="410"/>
      <c r="J10" s="411">
        <v>4265.5330000000004</v>
      </c>
      <c r="K10" s="410"/>
      <c r="L10" s="411">
        <v>2217.2350000000001</v>
      </c>
      <c r="M10" s="658"/>
      <c r="N10" s="507">
        <f t="shared" si="0"/>
        <v>252</v>
      </c>
      <c r="O10" s="661"/>
      <c r="P10" s="512">
        <f>SUM(D10,J10)</f>
        <v>5871.7860000000001</v>
      </c>
      <c r="Q10" s="669"/>
      <c r="R10" s="512">
        <f>SUM(F10,L10)</f>
        <v>3142.0860000000002</v>
      </c>
      <c r="S10" s="121"/>
    </row>
    <row r="11" spans="1:19" ht="12.75" x14ac:dyDescent="0.2">
      <c r="A11" s="116" t="s">
        <v>80</v>
      </c>
      <c r="B11" s="508">
        <f>SUM(B8:B10)</f>
        <v>118</v>
      </c>
      <c r="C11" s="529"/>
      <c r="D11" s="509">
        <f>SUM(D8:D10)</f>
        <v>1845.0909999999999</v>
      </c>
      <c r="E11" s="529"/>
      <c r="F11" s="509">
        <f>SUM(F8:F10)</f>
        <v>1273.1759999999999</v>
      </c>
      <c r="G11" s="532"/>
      <c r="H11" s="659">
        <f t="shared" ref="H11:R11" si="1">SUM(H8:H10)</f>
        <v>395</v>
      </c>
      <c r="I11" s="417"/>
      <c r="J11" s="415">
        <f t="shared" si="1"/>
        <v>10316.585999999999</v>
      </c>
      <c r="K11" s="417"/>
      <c r="L11" s="415">
        <f t="shared" si="1"/>
        <v>12426.813</v>
      </c>
      <c r="M11" s="659"/>
      <c r="N11" s="508">
        <f t="shared" si="1"/>
        <v>513</v>
      </c>
      <c r="O11" s="662"/>
      <c r="P11" s="509">
        <f t="shared" si="1"/>
        <v>12161.677</v>
      </c>
      <c r="Q11" s="670"/>
      <c r="R11" s="509">
        <f t="shared" si="1"/>
        <v>13699.988999999998</v>
      </c>
      <c r="S11" s="121"/>
    </row>
    <row r="12" spans="1:19" ht="12.75" x14ac:dyDescent="0.2">
      <c r="A12" s="115"/>
      <c r="B12" s="507"/>
      <c r="C12" s="528"/>
      <c r="D12" s="512"/>
      <c r="E12" s="528"/>
      <c r="F12" s="512"/>
      <c r="G12" s="531"/>
      <c r="H12" s="658"/>
      <c r="I12" s="410"/>
      <c r="J12" s="411"/>
      <c r="K12" s="410"/>
      <c r="L12" s="411"/>
      <c r="M12" s="658"/>
      <c r="N12" s="507"/>
      <c r="O12" s="661"/>
      <c r="P12" s="512"/>
      <c r="Q12" s="669"/>
      <c r="R12" s="512"/>
      <c r="S12" s="121"/>
    </row>
    <row r="13" spans="1:19" ht="12.75" x14ac:dyDescent="0.2">
      <c r="A13" s="115" t="s">
        <v>81</v>
      </c>
      <c r="B13" s="507">
        <v>40</v>
      </c>
      <c r="C13" s="528"/>
      <c r="D13" s="512">
        <v>818.23900000000003</v>
      </c>
      <c r="E13" s="528"/>
      <c r="F13" s="512">
        <v>149.08199999999999</v>
      </c>
      <c r="G13" s="531"/>
      <c r="H13" s="658">
        <v>34</v>
      </c>
      <c r="I13" s="410"/>
      <c r="J13" s="411">
        <v>952.96100000000001</v>
      </c>
      <c r="K13" s="410"/>
      <c r="L13" s="411">
        <v>218.41399999999999</v>
      </c>
      <c r="M13" s="658"/>
      <c r="N13" s="507">
        <f>SUM(B13,H13)</f>
        <v>74</v>
      </c>
      <c r="O13" s="661"/>
      <c r="P13" s="512">
        <f>SUM(D13,J13)</f>
        <v>1771.2</v>
      </c>
      <c r="Q13" s="669"/>
      <c r="R13" s="512">
        <f>SUM(F13,L13)</f>
        <v>367.49599999999998</v>
      </c>
      <c r="S13" s="121"/>
    </row>
    <row r="14" spans="1:19" ht="12.75" x14ac:dyDescent="0.2">
      <c r="A14" s="115" t="s">
        <v>280</v>
      </c>
      <c r="B14" s="507">
        <v>152</v>
      </c>
      <c r="C14" s="528"/>
      <c r="D14" s="512">
        <v>80.774000000000001</v>
      </c>
      <c r="E14" s="528"/>
      <c r="F14" s="512">
        <v>17.283000000000001</v>
      </c>
      <c r="G14" s="531"/>
      <c r="H14" s="658" t="s">
        <v>138</v>
      </c>
      <c r="I14" s="410"/>
      <c r="J14" s="411" t="s">
        <v>138</v>
      </c>
      <c r="K14" s="410"/>
      <c r="L14" s="411" t="s">
        <v>138</v>
      </c>
      <c r="M14" s="658"/>
      <c r="N14" s="507">
        <f>SUM(B14,H14)</f>
        <v>152</v>
      </c>
      <c r="O14" s="661"/>
      <c r="P14" s="512">
        <f>SUM(D14,J14)</f>
        <v>80.774000000000001</v>
      </c>
      <c r="Q14" s="669"/>
      <c r="R14" s="512">
        <f>SUM(F14,L14)</f>
        <v>17.283000000000001</v>
      </c>
      <c r="S14" s="121"/>
    </row>
    <row r="15" spans="1:19" ht="12.75" x14ac:dyDescent="0.2">
      <c r="A15" s="116" t="s">
        <v>283</v>
      </c>
      <c r="B15" s="508">
        <f>SUM(B13:B14)</f>
        <v>192</v>
      </c>
      <c r="C15" s="529"/>
      <c r="D15" s="509">
        <f>SUM(D13:D14)</f>
        <v>899.01300000000003</v>
      </c>
      <c r="E15" s="529"/>
      <c r="F15" s="509">
        <f>SUM(F13:F14)</f>
        <v>166.36500000000001</v>
      </c>
      <c r="G15" s="532"/>
      <c r="H15" s="659">
        <f t="shared" ref="H15:R15" si="2">SUM(H13:H14)</f>
        <v>34</v>
      </c>
      <c r="I15" s="417"/>
      <c r="J15" s="415">
        <f t="shared" si="2"/>
        <v>952.96100000000001</v>
      </c>
      <c r="K15" s="417"/>
      <c r="L15" s="415">
        <f t="shared" si="2"/>
        <v>218.41399999999999</v>
      </c>
      <c r="M15" s="659"/>
      <c r="N15" s="508">
        <f t="shared" si="2"/>
        <v>226</v>
      </c>
      <c r="O15" s="662"/>
      <c r="P15" s="509">
        <f t="shared" si="2"/>
        <v>1851.9740000000002</v>
      </c>
      <c r="Q15" s="670"/>
      <c r="R15" s="509">
        <f t="shared" si="2"/>
        <v>384.779</v>
      </c>
      <c r="S15" s="121"/>
    </row>
    <row r="16" spans="1:19" ht="12.75" x14ac:dyDescent="0.2">
      <c r="A16" s="168"/>
      <c r="B16" s="507"/>
      <c r="C16" s="528"/>
      <c r="D16" s="512"/>
      <c r="E16" s="528"/>
      <c r="F16" s="512"/>
      <c r="G16" s="531"/>
      <c r="H16" s="658"/>
      <c r="I16" s="410"/>
      <c r="J16" s="658"/>
      <c r="K16" s="410"/>
      <c r="L16" s="411"/>
      <c r="M16" s="658"/>
      <c r="N16" s="507"/>
      <c r="O16" s="661"/>
      <c r="P16" s="512"/>
      <c r="Q16" s="669"/>
      <c r="R16" s="512"/>
      <c r="S16" s="121"/>
    </row>
    <row r="17" spans="1:19" ht="12.75" x14ac:dyDescent="0.2">
      <c r="A17" s="491" t="s">
        <v>307</v>
      </c>
      <c r="B17" s="508">
        <f>SUM(B15,B11)</f>
        <v>310</v>
      </c>
      <c r="C17" s="529"/>
      <c r="D17" s="509">
        <f>SUM(D15,D11)</f>
        <v>2744.1039999999998</v>
      </c>
      <c r="E17" s="529"/>
      <c r="F17" s="509">
        <f>SUM(F15,F11)</f>
        <v>1439.5409999999999</v>
      </c>
      <c r="G17" s="532"/>
      <c r="H17" s="659">
        <f t="shared" ref="H17:R17" si="3">SUM(H15,H11)</f>
        <v>429</v>
      </c>
      <c r="I17" s="417"/>
      <c r="J17" s="659">
        <f t="shared" si="3"/>
        <v>11269.546999999999</v>
      </c>
      <c r="K17" s="417"/>
      <c r="L17" s="415">
        <f t="shared" si="3"/>
        <v>12645.227000000001</v>
      </c>
      <c r="M17" s="659"/>
      <c r="N17" s="508">
        <f t="shared" si="3"/>
        <v>739</v>
      </c>
      <c r="O17" s="662"/>
      <c r="P17" s="509">
        <f t="shared" si="3"/>
        <v>14013.651</v>
      </c>
      <c r="Q17" s="670"/>
      <c r="R17" s="509">
        <f t="shared" si="3"/>
        <v>14084.767999999998</v>
      </c>
      <c r="S17" s="121"/>
    </row>
    <row r="18" spans="1:19" ht="12.75" customHeight="1" x14ac:dyDescent="0.2">
      <c r="A18" s="491" t="s">
        <v>277</v>
      </c>
      <c r="B18" s="508">
        <v>319</v>
      </c>
      <c r="C18" s="522"/>
      <c r="D18" s="509">
        <v>3107.0459999999998</v>
      </c>
      <c r="E18" s="522"/>
      <c r="F18" s="509">
        <v>1676.3240000000001</v>
      </c>
      <c r="G18" s="524"/>
      <c r="H18" s="659">
        <v>490</v>
      </c>
      <c r="I18" s="417"/>
      <c r="J18" s="415">
        <v>11264.181</v>
      </c>
      <c r="K18" s="417"/>
      <c r="L18" s="415">
        <v>14266.870999999999</v>
      </c>
      <c r="M18" s="659"/>
      <c r="N18" s="508">
        <v>809</v>
      </c>
      <c r="O18" s="662"/>
      <c r="P18" s="509">
        <v>14371.227000000001</v>
      </c>
      <c r="Q18" s="670"/>
      <c r="R18" s="509">
        <v>15943.194999999998</v>
      </c>
      <c r="S18" s="121"/>
    </row>
    <row r="19" spans="1:19" ht="12.75" customHeight="1" x14ac:dyDescent="0.2">
      <c r="A19" s="491" t="s">
        <v>275</v>
      </c>
      <c r="B19" s="508">
        <v>320</v>
      </c>
      <c r="C19" s="522"/>
      <c r="D19" s="509">
        <v>3190.5230000000001</v>
      </c>
      <c r="E19" s="522"/>
      <c r="F19" s="509">
        <v>1710.7170000000001</v>
      </c>
      <c r="G19" s="524"/>
      <c r="H19" s="659">
        <v>477</v>
      </c>
      <c r="I19" s="417"/>
      <c r="J19" s="415">
        <v>13406.782999999999</v>
      </c>
      <c r="K19" s="417"/>
      <c r="L19" s="415">
        <v>16806.418999999998</v>
      </c>
      <c r="M19" s="659"/>
      <c r="N19" s="508">
        <v>797</v>
      </c>
      <c r="O19" s="662"/>
      <c r="P19" s="509">
        <v>16610.555</v>
      </c>
      <c r="Q19" s="670"/>
      <c r="R19" s="509">
        <v>18519.300999999999</v>
      </c>
      <c r="S19" s="121"/>
    </row>
    <row r="20" spans="1:19" s="35" customFormat="1" ht="12.75" customHeight="1" x14ac:dyDescent="0.2">
      <c r="A20" s="102" t="s">
        <v>268</v>
      </c>
      <c r="B20" s="508">
        <v>326</v>
      </c>
      <c r="C20" s="522"/>
      <c r="D20" s="509">
        <v>3277.6680000000001</v>
      </c>
      <c r="E20" s="522"/>
      <c r="F20" s="509">
        <v>1759.183</v>
      </c>
      <c r="G20" s="524"/>
      <c r="H20" s="659">
        <v>485</v>
      </c>
      <c r="I20" s="417"/>
      <c r="J20" s="415">
        <v>11510.739</v>
      </c>
      <c r="K20" s="417"/>
      <c r="L20" s="415">
        <v>12935.646000000001</v>
      </c>
      <c r="M20" s="666"/>
      <c r="N20" s="508">
        <f t="shared" ref="N20:N23" si="4">SUM(B20,H20)</f>
        <v>811</v>
      </c>
      <c r="O20" s="662"/>
      <c r="P20" s="509">
        <f t="shared" ref="P20:P23" si="5">SUM(D20,J20)</f>
        <v>14788.406999999999</v>
      </c>
      <c r="Q20" s="670"/>
      <c r="R20" s="509">
        <f t="shared" ref="R20:R23" si="6">SUM(F20,L20)</f>
        <v>14694.829000000002</v>
      </c>
      <c r="S20" s="657"/>
    </row>
    <row r="21" spans="1:19" s="35" customFormat="1" ht="12.75" x14ac:dyDescent="0.2">
      <c r="A21" s="94" t="s">
        <v>261</v>
      </c>
      <c r="B21" s="508">
        <v>339</v>
      </c>
      <c r="C21" s="522"/>
      <c r="D21" s="509">
        <v>3361.165</v>
      </c>
      <c r="E21" s="522"/>
      <c r="F21" s="509">
        <v>1806.0920000000001</v>
      </c>
      <c r="G21" s="524"/>
      <c r="H21" s="659">
        <v>457</v>
      </c>
      <c r="I21" s="417"/>
      <c r="J21" s="415">
        <v>11807.187</v>
      </c>
      <c r="K21" s="417"/>
      <c r="L21" s="415">
        <v>13904</v>
      </c>
      <c r="M21" s="666"/>
      <c r="N21" s="508">
        <f t="shared" si="4"/>
        <v>796</v>
      </c>
      <c r="O21" s="662"/>
      <c r="P21" s="509">
        <f t="shared" si="5"/>
        <v>15168.351999999999</v>
      </c>
      <c r="Q21" s="670"/>
      <c r="R21" s="509">
        <f t="shared" si="6"/>
        <v>15710.092000000001</v>
      </c>
      <c r="S21" s="657"/>
    </row>
    <row r="22" spans="1:19" s="35" customFormat="1" ht="12.75" x14ac:dyDescent="0.2">
      <c r="A22" s="94" t="s">
        <v>262</v>
      </c>
      <c r="B22" s="508">
        <v>364</v>
      </c>
      <c r="C22" s="522"/>
      <c r="D22" s="509">
        <v>3840.3009999999999</v>
      </c>
      <c r="E22" s="522"/>
      <c r="F22" s="509">
        <v>2069.2959999999998</v>
      </c>
      <c r="G22" s="524"/>
      <c r="H22" s="659">
        <v>452</v>
      </c>
      <c r="I22" s="417"/>
      <c r="J22" s="415">
        <v>9344</v>
      </c>
      <c r="K22" s="417"/>
      <c r="L22" s="415">
        <v>13071</v>
      </c>
      <c r="M22" s="666"/>
      <c r="N22" s="508">
        <f t="shared" si="4"/>
        <v>816</v>
      </c>
      <c r="O22" s="662"/>
      <c r="P22" s="509">
        <f t="shared" si="5"/>
        <v>13184.300999999999</v>
      </c>
      <c r="Q22" s="670"/>
      <c r="R22" s="509">
        <f t="shared" si="6"/>
        <v>15140.296</v>
      </c>
      <c r="S22" s="657"/>
    </row>
    <row r="23" spans="1:19" s="35" customFormat="1" ht="12.75" x14ac:dyDescent="0.2">
      <c r="A23" s="94" t="s">
        <v>263</v>
      </c>
      <c r="B23" s="508">
        <v>385</v>
      </c>
      <c r="C23" s="522"/>
      <c r="D23" s="509">
        <v>4069.5619999999999</v>
      </c>
      <c r="E23" s="522"/>
      <c r="F23" s="509">
        <v>2266.4789999999998</v>
      </c>
      <c r="G23" s="524"/>
      <c r="H23" s="659">
        <v>443</v>
      </c>
      <c r="I23" s="417"/>
      <c r="J23" s="415">
        <v>8234</v>
      </c>
      <c r="K23" s="417"/>
      <c r="L23" s="415">
        <v>11463</v>
      </c>
      <c r="M23" s="666"/>
      <c r="N23" s="508">
        <f t="shared" si="4"/>
        <v>828</v>
      </c>
      <c r="O23" s="662"/>
      <c r="P23" s="509">
        <f t="shared" si="5"/>
        <v>12303.562</v>
      </c>
      <c r="Q23" s="670"/>
      <c r="R23" s="509">
        <f t="shared" si="6"/>
        <v>13729.478999999999</v>
      </c>
      <c r="S23" s="657"/>
    </row>
    <row r="24" spans="1:19" ht="12.75" x14ac:dyDescent="0.2">
      <c r="A24" s="338"/>
      <c r="B24" s="510"/>
      <c r="C24" s="530"/>
      <c r="D24" s="513"/>
      <c r="E24" s="530"/>
      <c r="F24" s="513"/>
      <c r="G24" s="533"/>
      <c r="H24" s="664"/>
      <c r="I24" s="419"/>
      <c r="J24" s="660"/>
      <c r="K24" s="419"/>
      <c r="L24" s="660"/>
      <c r="M24" s="667"/>
      <c r="N24" s="510"/>
      <c r="O24" s="663"/>
      <c r="P24" s="513"/>
      <c r="Q24" s="671"/>
      <c r="R24" s="513"/>
      <c r="S24" s="404"/>
    </row>
    <row r="29" spans="1:19" x14ac:dyDescent="0.2">
      <c r="B29" s="290"/>
      <c r="C29" s="290"/>
      <c r="N29" s="32"/>
      <c r="O29" s="32"/>
      <c r="P29" s="32"/>
      <c r="Q29" s="32"/>
    </row>
    <row r="30" spans="1:19" x14ac:dyDescent="0.2">
      <c r="B30" s="290"/>
      <c r="C30" s="290"/>
    </row>
  </sheetData>
  <mergeCells count="5">
    <mergeCell ref="B5:F5"/>
    <mergeCell ref="H5:L5"/>
    <mergeCell ref="N5:R5"/>
    <mergeCell ref="A1:P2"/>
    <mergeCell ref="A3:P4"/>
  </mergeCells>
  <pageMargins left="0.55118110236220474" right="0.70866141732283472" top="0.74803149606299213" bottom="0.74803149606299213" header="0.31496062992125984" footer="0.31496062992125984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27</vt:i4>
      </vt:variant>
      <vt:variant>
        <vt:lpstr>Namngivna områden</vt:lpstr>
      </vt:variant>
      <vt:variant>
        <vt:i4>26</vt:i4>
      </vt:variant>
    </vt:vector>
  </HeadingPairs>
  <TitlesOfParts>
    <vt:vector size="53" baseType="lpstr">
      <vt:lpstr>Titel</vt:lpstr>
      <vt:lpstr>Innehåll Contents</vt:lpstr>
      <vt:lpstr>Texttabell 1.1</vt:lpstr>
      <vt:lpstr>Texttabell 1.2</vt:lpstr>
      <vt:lpstr>tab1a b</vt:lpstr>
      <vt:lpstr>tab2a b</vt:lpstr>
      <vt:lpstr>tab3a b</vt:lpstr>
      <vt:lpstr>tab4a b</vt:lpstr>
      <vt:lpstr>tab5</vt:lpstr>
      <vt:lpstr>tab6</vt:lpstr>
      <vt:lpstr>tab7</vt:lpstr>
      <vt:lpstr>tab8</vt:lpstr>
      <vt:lpstr>tab 9 &amp; 10</vt:lpstr>
      <vt:lpstr>tab11</vt:lpstr>
      <vt:lpstr>tab12</vt:lpstr>
      <vt:lpstr>tab13</vt:lpstr>
      <vt:lpstr>tab14</vt:lpstr>
      <vt:lpstr>tab 15</vt:lpstr>
      <vt:lpstr>tab16</vt:lpstr>
      <vt:lpstr>tab17</vt:lpstr>
      <vt:lpstr>tab18</vt:lpstr>
      <vt:lpstr>tab19</vt:lpstr>
      <vt:lpstr>tab20</vt:lpstr>
      <vt:lpstr>tab21a</vt:lpstr>
      <vt:lpstr>tab21b</vt:lpstr>
      <vt:lpstr>tab22</vt:lpstr>
      <vt:lpstr>tab23</vt:lpstr>
      <vt:lpstr>'Innehåll Contents'!Utskriftsområde</vt:lpstr>
      <vt:lpstr>'tab 15'!Utskriftsområde</vt:lpstr>
      <vt:lpstr>'tab 9 &amp; 10'!Utskriftsområde</vt:lpstr>
      <vt:lpstr>'tab11'!Utskriftsområde</vt:lpstr>
      <vt:lpstr>'tab12'!Utskriftsområde</vt:lpstr>
      <vt:lpstr>'tab13'!Utskriftsområde</vt:lpstr>
      <vt:lpstr>'tab14'!Utskriftsområde</vt:lpstr>
      <vt:lpstr>'tab16'!Utskriftsområde</vt:lpstr>
      <vt:lpstr>'tab17'!Utskriftsområde</vt:lpstr>
      <vt:lpstr>'tab18'!Utskriftsområde</vt:lpstr>
      <vt:lpstr>'tab19'!Utskriftsområde</vt:lpstr>
      <vt:lpstr>'tab1a b'!Utskriftsområde</vt:lpstr>
      <vt:lpstr>'tab20'!Utskriftsområde</vt:lpstr>
      <vt:lpstr>tab21a!Utskriftsområde</vt:lpstr>
      <vt:lpstr>tab21b!Utskriftsområde</vt:lpstr>
      <vt:lpstr>'tab22'!Utskriftsområde</vt:lpstr>
      <vt:lpstr>'tab23'!Utskriftsområde</vt:lpstr>
      <vt:lpstr>'tab2a b'!Utskriftsområde</vt:lpstr>
      <vt:lpstr>'tab3a b'!Utskriftsområde</vt:lpstr>
      <vt:lpstr>'tab4a b'!Utskriftsområde</vt:lpstr>
      <vt:lpstr>'tab5'!Utskriftsområde</vt:lpstr>
      <vt:lpstr>'tab6'!Utskriftsområde</vt:lpstr>
      <vt:lpstr>'tab7'!Utskriftsområde</vt:lpstr>
      <vt:lpstr>'tab8'!Utskriftsområde</vt:lpstr>
      <vt:lpstr>'Texttabell 1.1'!Utskriftsområde</vt:lpstr>
      <vt:lpstr>'Texttabell 1.2'!Utskriftsområde</vt:lpstr>
    </vt:vector>
  </TitlesOfParts>
  <Company>IHS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Fredrik Söderbaum</cp:lastModifiedBy>
  <cp:lastPrinted>2017-04-20T12:30:32Z</cp:lastPrinted>
  <dcterms:created xsi:type="dcterms:W3CDTF">2010-05-21T08:37:42Z</dcterms:created>
  <dcterms:modified xsi:type="dcterms:W3CDTF">2017-05-10T07:07:10Z</dcterms:modified>
</cp:coreProperties>
</file>