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15" windowWidth="18390" windowHeight="11505"/>
  </bookViews>
  <sheets>
    <sheet name="Titel" sheetId="57" r:id="rId1"/>
    <sheet name="Innehåll Content" sheetId="43" r:id="rId2"/>
    <sheet name="Teckenförklaring" sheetId="58" r:id="rId3"/>
    <sheet name="tab1a b" sheetId="10" r:id="rId4"/>
    <sheet name="tab2a b" sheetId="11" r:id="rId5"/>
    <sheet name="tab3a b" sheetId="12" r:id="rId6"/>
    <sheet name="tab4" sheetId="13" r:id="rId7"/>
    <sheet name="tab5" sheetId="14" r:id="rId8"/>
    <sheet name="tab6" sheetId="15" r:id="rId9"/>
    <sheet name="tab7" sheetId="16" r:id="rId10"/>
    <sheet name="tab 8 &amp; 9" sheetId="17" r:id="rId11"/>
    <sheet name="tab10" sheetId="20" r:id="rId12"/>
    <sheet name="tab11" sheetId="19" r:id="rId13"/>
    <sheet name="tab12" sheetId="45" r:id="rId14"/>
    <sheet name="tab13" sheetId="46" r:id="rId15"/>
    <sheet name="tab14" sheetId="47" r:id="rId16"/>
    <sheet name="tab15" sheetId="48" r:id="rId17"/>
    <sheet name="tab16" sheetId="49" r:id="rId18"/>
    <sheet name="tab17" sheetId="50" r:id="rId19"/>
    <sheet name="tab18" sheetId="51" r:id="rId20"/>
    <sheet name="tab19" sheetId="52" r:id="rId21"/>
    <sheet name="tab20" sheetId="53" r:id="rId22"/>
    <sheet name="tab21" sheetId="54" r:id="rId23"/>
    <sheet name="tab22" sheetId="55" r:id="rId24"/>
    <sheet name="tab23" sheetId="56" r:id="rId25"/>
    <sheet name="tab 24" sheetId="44" r:id="rId26"/>
  </sheets>
  <definedNames>
    <definedName name="OLE_LINK2">#REF!</definedName>
    <definedName name="_xlnm.Print_Area" localSheetId="1">'Innehåll Content'!$A$1:$R$84</definedName>
    <definedName name="_xlnm.Print_Area" localSheetId="25">'tab 24'!$A$1:$H$54</definedName>
    <definedName name="_xlnm.Print_Area" localSheetId="15">'tab14'!$A$1:$H$50</definedName>
    <definedName name="_xlnm.Print_Area" localSheetId="17">'tab16'!$A$1:$G$66</definedName>
    <definedName name="_xlnm.Print_Area" localSheetId="18">'tab17'!$A$1:$G$54</definedName>
    <definedName name="_xlnm.Print_Area" localSheetId="19">'tab18'!$A$1:$I$60</definedName>
    <definedName name="_xlnm.Print_Area" localSheetId="20">'tab19'!$A$1:$G$36</definedName>
    <definedName name="_xlnm.Print_Area" localSheetId="3">'tab1a b'!$A$1:$M$51</definedName>
    <definedName name="_xlnm.Print_Area" localSheetId="22">'tab21'!$A$1:$F$21</definedName>
    <definedName name="_xlnm.Print_Area" localSheetId="24">'tab23'!$A$1:$K$46</definedName>
    <definedName name="_xlnm.Print_Area" localSheetId="4">'tab2a b'!$A$1:$S$52</definedName>
    <definedName name="_xlnm.Print_Area" localSheetId="6">'tab4'!$A$1:$J$23</definedName>
    <definedName name="_xlnm.Print_Area" localSheetId="7">'tab5'!$A$1:$N$64</definedName>
    <definedName name="_xlnm.Print_Area" localSheetId="8">'tab6'!$A$1:$N$54</definedName>
    <definedName name="_xlnm.Print_Area" localSheetId="9">'tab7'!$A$1:$L$53</definedName>
  </definedNames>
  <calcPr calcId="125725"/>
</workbook>
</file>

<file path=xl/calcChain.xml><?xml version="1.0" encoding="utf-8"?>
<calcChain xmlns="http://schemas.openxmlformats.org/spreadsheetml/2006/main">
  <c r="N59" i="14"/>
  <c r="M59"/>
  <c r="L59"/>
  <c r="K59"/>
  <c r="J59"/>
  <c r="I59"/>
  <c r="H59"/>
  <c r="G59"/>
  <c r="F59"/>
  <c r="E59"/>
  <c r="D59"/>
  <c r="C59"/>
  <c r="N32"/>
  <c r="M32"/>
  <c r="L32"/>
  <c r="K32"/>
  <c r="J32"/>
  <c r="I32"/>
  <c r="R13" i="11"/>
  <c r="P13"/>
  <c r="N13"/>
  <c r="R12"/>
  <c r="P12"/>
  <c r="N12"/>
  <c r="G50" i="50"/>
  <c r="F50"/>
  <c r="E50"/>
  <c r="D50"/>
  <c r="C50"/>
  <c r="B50"/>
  <c r="G26"/>
  <c r="F26"/>
  <c r="E26"/>
  <c r="D26"/>
  <c r="C26"/>
  <c r="B26"/>
  <c r="C62" i="49"/>
  <c r="B62"/>
  <c r="G32"/>
  <c r="F32"/>
  <c r="P25" i="48"/>
  <c r="P34"/>
  <c r="N25"/>
  <c r="N34"/>
  <c r="P22"/>
  <c r="N22"/>
  <c r="P19"/>
  <c r="N19"/>
  <c r="P16"/>
  <c r="N16"/>
  <c r="P10"/>
  <c r="N10"/>
  <c r="G41" i="47"/>
  <c r="F41"/>
  <c r="E41"/>
  <c r="D41"/>
  <c r="C41"/>
  <c r="B41"/>
  <c r="G40"/>
  <c r="F40"/>
  <c r="E40"/>
  <c r="D40"/>
  <c r="H40"/>
  <c r="C40"/>
  <c r="B40"/>
  <c r="D36"/>
  <c r="H36"/>
  <c r="C36"/>
  <c r="B36"/>
  <c r="H35"/>
  <c r="H34"/>
  <c r="G30"/>
  <c r="F30"/>
  <c r="E30"/>
  <c r="D30"/>
  <c r="C30"/>
  <c r="B30"/>
  <c r="H29"/>
  <c r="H28"/>
  <c r="G24"/>
  <c r="F24"/>
  <c r="E24"/>
  <c r="D24"/>
  <c r="H24"/>
  <c r="C24"/>
  <c r="B24"/>
  <c r="H23"/>
  <c r="H22"/>
  <c r="G18"/>
  <c r="F18"/>
  <c r="E18"/>
  <c r="D18"/>
  <c r="H18"/>
  <c r="C18"/>
  <c r="B18"/>
  <c r="H17"/>
  <c r="H16"/>
  <c r="G12"/>
  <c r="F12"/>
  <c r="E12"/>
  <c r="D12"/>
  <c r="C12"/>
  <c r="B12"/>
  <c r="H11"/>
  <c r="H10"/>
  <c r="H12"/>
  <c r="H41"/>
  <c r="H30"/>
  <c r="C18" i="19"/>
  <c r="B18"/>
  <c r="C42" i="17"/>
  <c r="B42"/>
  <c r="C19"/>
  <c r="B19"/>
  <c r="F48" i="16"/>
  <c r="L48"/>
  <c r="E48"/>
  <c r="K48"/>
  <c r="D48"/>
  <c r="J48"/>
  <c r="K47"/>
  <c r="F47"/>
  <c r="L47"/>
  <c r="E47"/>
  <c r="D47"/>
  <c r="J47"/>
  <c r="K46"/>
  <c r="F46"/>
  <c r="L46"/>
  <c r="E46"/>
  <c r="D46"/>
  <c r="J46"/>
  <c r="K45"/>
  <c r="F45"/>
  <c r="L45"/>
  <c r="E45"/>
  <c r="D45"/>
  <c r="J45"/>
  <c r="K44"/>
  <c r="F44"/>
  <c r="L44"/>
  <c r="E44"/>
  <c r="D44"/>
  <c r="J44"/>
  <c r="K43"/>
  <c r="F43"/>
  <c r="F49"/>
  <c r="L49"/>
  <c r="E43"/>
  <c r="E49"/>
  <c r="K49"/>
  <c r="D43"/>
  <c r="D49"/>
  <c r="J43"/>
  <c r="J49"/>
  <c r="L43"/>
  <c r="L38"/>
  <c r="K38"/>
  <c r="J38"/>
  <c r="L37"/>
  <c r="J37"/>
  <c r="F37"/>
  <c r="E37"/>
  <c r="K37"/>
  <c r="D37"/>
  <c r="L36"/>
  <c r="J36"/>
  <c r="F36"/>
  <c r="E36"/>
  <c r="K36"/>
  <c r="D36"/>
  <c r="L35"/>
  <c r="J35"/>
  <c r="F35"/>
  <c r="E35"/>
  <c r="K35"/>
  <c r="D35"/>
  <c r="L34"/>
  <c r="L39"/>
  <c r="J34"/>
  <c r="J39"/>
  <c r="F34"/>
  <c r="F39"/>
  <c r="E34"/>
  <c r="K34"/>
  <c r="D34"/>
  <c r="L25"/>
  <c r="K25"/>
  <c r="J25"/>
  <c r="K39"/>
  <c r="E39"/>
  <c r="D39"/>
  <c r="I25"/>
  <c r="H25"/>
  <c r="G25"/>
  <c r="F25"/>
  <c r="E25"/>
  <c r="D25"/>
  <c r="L15"/>
  <c r="K15"/>
  <c r="J15"/>
  <c r="I15"/>
  <c r="H15"/>
  <c r="G15"/>
  <c r="F15"/>
  <c r="E15"/>
  <c r="D15"/>
  <c r="N50" i="15"/>
  <c r="M50"/>
  <c r="K50"/>
  <c r="N50" i="14"/>
  <c r="M50"/>
  <c r="L50"/>
  <c r="K50"/>
  <c r="J50"/>
  <c r="I50"/>
  <c r="H50"/>
  <c r="G50"/>
  <c r="F50"/>
  <c r="E50"/>
  <c r="N41"/>
  <c r="M41"/>
  <c r="L41"/>
  <c r="K41"/>
  <c r="J41"/>
  <c r="I41"/>
  <c r="H41"/>
  <c r="G41"/>
  <c r="F41"/>
  <c r="E41"/>
  <c r="M23"/>
  <c r="L23"/>
  <c r="K23"/>
  <c r="J23"/>
  <c r="I23"/>
  <c r="H23"/>
  <c r="G23"/>
  <c r="F23"/>
  <c r="E23"/>
  <c r="D23"/>
  <c r="C23"/>
  <c r="N18"/>
  <c r="N23"/>
  <c r="N14"/>
  <c r="M14"/>
  <c r="L14"/>
  <c r="K14"/>
  <c r="J14"/>
  <c r="I14"/>
  <c r="H14"/>
  <c r="G14"/>
  <c r="F14"/>
  <c r="E14"/>
  <c r="G15" i="13"/>
  <c r="F15"/>
  <c r="E15"/>
  <c r="D15"/>
  <c r="C15"/>
  <c r="B15"/>
  <c r="B18"/>
  <c r="F18"/>
  <c r="J13"/>
  <c r="I13"/>
  <c r="H13"/>
  <c r="J12"/>
  <c r="J15"/>
  <c r="I12"/>
  <c r="H12"/>
  <c r="H15"/>
  <c r="G10"/>
  <c r="G18"/>
  <c r="F10"/>
  <c r="E10"/>
  <c r="E18"/>
  <c r="D10"/>
  <c r="D18"/>
  <c r="C10"/>
  <c r="C18"/>
  <c r="B10"/>
  <c r="J9"/>
  <c r="I9"/>
  <c r="H9"/>
  <c r="J8"/>
  <c r="I8"/>
  <c r="I10"/>
  <c r="H8"/>
  <c r="J7"/>
  <c r="J10"/>
  <c r="I7"/>
  <c r="H7"/>
  <c r="H10"/>
  <c r="J18"/>
  <c r="I15"/>
  <c r="I18"/>
  <c r="H18"/>
  <c r="E34" i="12"/>
  <c r="D34"/>
  <c r="C34"/>
  <c r="B34"/>
  <c r="B37"/>
  <c r="G32"/>
  <c r="F32"/>
  <c r="G30"/>
  <c r="F30"/>
  <c r="F34"/>
  <c r="G27"/>
  <c r="F27"/>
  <c r="E14"/>
  <c r="D14"/>
  <c r="C14"/>
  <c r="B14"/>
  <c r="B17"/>
  <c r="G12"/>
  <c r="F12"/>
  <c r="G10"/>
  <c r="G14"/>
  <c r="G17"/>
  <c r="F10"/>
  <c r="F14"/>
  <c r="F17"/>
  <c r="E17"/>
  <c r="D17"/>
  <c r="C17"/>
  <c r="G7"/>
  <c r="F7"/>
  <c r="C37"/>
  <c r="G34"/>
  <c r="G37"/>
  <c r="F37"/>
  <c r="E37"/>
  <c r="D37"/>
  <c r="L37" i="11"/>
  <c r="J37"/>
  <c r="J40"/>
  <c r="H37"/>
  <c r="F37"/>
  <c r="D37"/>
  <c r="B37"/>
  <c r="R35"/>
  <c r="P35"/>
  <c r="N35"/>
  <c r="R34"/>
  <c r="P34"/>
  <c r="N34"/>
  <c r="L32"/>
  <c r="J32"/>
  <c r="H32"/>
  <c r="F32"/>
  <c r="R32"/>
  <c r="D32"/>
  <c r="P32"/>
  <c r="B32"/>
  <c r="N32"/>
  <c r="R31"/>
  <c r="P31"/>
  <c r="N31"/>
  <c r="R30"/>
  <c r="P30"/>
  <c r="N30"/>
  <c r="R29"/>
  <c r="P29"/>
  <c r="N29"/>
  <c r="B40"/>
  <c r="N37"/>
  <c r="R37"/>
  <c r="P37"/>
  <c r="F40"/>
  <c r="R40"/>
  <c r="P40"/>
  <c r="D40"/>
  <c r="H40"/>
  <c r="L40"/>
  <c r="R15"/>
  <c r="P15"/>
  <c r="N15"/>
  <c r="L15"/>
  <c r="L18"/>
  <c r="J15"/>
  <c r="H15"/>
  <c r="H18"/>
  <c r="F15"/>
  <c r="F18"/>
  <c r="D18"/>
  <c r="D15"/>
  <c r="B15"/>
  <c r="L10"/>
  <c r="J10"/>
  <c r="H10"/>
  <c r="F10"/>
  <c r="D10"/>
  <c r="B10"/>
  <c r="B18"/>
  <c r="R9"/>
  <c r="P9"/>
  <c r="N9"/>
  <c r="R8"/>
  <c r="R10"/>
  <c r="P8"/>
  <c r="N8"/>
  <c r="N10"/>
  <c r="R7"/>
  <c r="P7"/>
  <c r="P10"/>
  <c r="N7"/>
  <c r="L39" i="10"/>
  <c r="J39"/>
  <c r="H37"/>
  <c r="F37"/>
  <c r="D37"/>
  <c r="B37"/>
  <c r="L35"/>
  <c r="J35"/>
  <c r="L34"/>
  <c r="L37"/>
  <c r="J34"/>
  <c r="J37"/>
  <c r="D41"/>
  <c r="P18" i="11"/>
  <c r="J18"/>
  <c r="N18"/>
  <c r="R18"/>
  <c r="N40"/>
  <c r="H32" i="10"/>
  <c r="H41"/>
  <c r="F32"/>
  <c r="F41"/>
  <c r="D32"/>
  <c r="B32"/>
  <c r="B41"/>
  <c r="L31"/>
  <c r="J31"/>
  <c r="L30"/>
  <c r="L32"/>
  <c r="L41"/>
  <c r="J30"/>
  <c r="J32"/>
  <c r="J41"/>
  <c r="L16"/>
  <c r="L18"/>
  <c r="J16"/>
  <c r="L14"/>
  <c r="H14"/>
  <c r="H18"/>
  <c r="F14"/>
  <c r="F18"/>
  <c r="D14"/>
  <c r="D18"/>
  <c r="B14"/>
  <c r="B18"/>
  <c r="L12"/>
  <c r="J12"/>
  <c r="L11"/>
  <c r="J11"/>
  <c r="L9"/>
  <c r="H9"/>
  <c r="F9"/>
  <c r="D9"/>
  <c r="B9"/>
  <c r="L8"/>
  <c r="J8"/>
  <c r="L7"/>
  <c r="J7"/>
  <c r="J9"/>
  <c r="J14"/>
  <c r="J18"/>
  <c r="B84" i="43"/>
  <c r="B83"/>
  <c r="B81"/>
  <c r="B72"/>
  <c r="B69"/>
  <c r="B66"/>
  <c r="B63"/>
  <c r="B60"/>
  <c r="B57"/>
  <c r="B54"/>
  <c r="B51"/>
  <c r="B48"/>
  <c r="B47"/>
  <c r="B45"/>
  <c r="B44"/>
  <c r="B42"/>
  <c r="B41"/>
  <c r="B36"/>
  <c r="B33"/>
  <c r="B32"/>
  <c r="B30"/>
  <c r="B29"/>
  <c r="B27"/>
  <c r="B26"/>
  <c r="B24"/>
  <c r="B23"/>
  <c r="B21"/>
  <c r="B20"/>
  <c r="B18"/>
  <c r="B17"/>
  <c r="B15"/>
  <c r="B14"/>
  <c r="B12"/>
  <c r="B11"/>
  <c r="B9"/>
  <c r="B8"/>
  <c r="B6"/>
  <c r="B5"/>
  <c r="D42" i="47"/>
  <c r="H42"/>
  <c r="G42"/>
  <c r="F42"/>
  <c r="E42"/>
  <c r="C42"/>
  <c r="B42"/>
</calcChain>
</file>

<file path=xl/sharedStrings.xml><?xml version="1.0" encoding="utf-8"?>
<sst xmlns="http://schemas.openxmlformats.org/spreadsheetml/2006/main" count="1856" uniqueCount="346">
  <si>
    <t>Ålder</t>
  </si>
  <si>
    <t>Typ av fartyg</t>
  </si>
  <si>
    <t>Type of vessel/ship</t>
  </si>
  <si>
    <t>Antal</t>
  </si>
  <si>
    <t>Number</t>
  </si>
  <si>
    <t>Totalt</t>
  </si>
  <si>
    <t>Other special vessels driven by machinery</t>
  </si>
  <si>
    <r>
      <t>Lastfartyg/</t>
    </r>
    <r>
      <rPr>
        <i/>
        <sz val="10"/>
        <color indexed="8"/>
        <rFont val="Arial"/>
        <family val="2"/>
      </rPr>
      <t>Cargo ships</t>
    </r>
  </si>
  <si>
    <r>
      <t>Handelsfartyg/</t>
    </r>
    <r>
      <rPr>
        <b/>
        <i/>
        <sz val="10"/>
        <color indexed="8"/>
        <rFont val="Arial"/>
        <family val="2"/>
      </rPr>
      <t>Merchant ships</t>
    </r>
  </si>
  <si>
    <r>
      <t>Pråmar/</t>
    </r>
    <r>
      <rPr>
        <i/>
        <sz val="10"/>
        <color indexed="8"/>
        <rFont val="Arial"/>
        <family val="2"/>
      </rPr>
      <t>Barges</t>
    </r>
  </si>
  <si>
    <r>
      <t>Fiskefartyg/</t>
    </r>
    <r>
      <rPr>
        <i/>
        <sz val="10"/>
        <color indexed="8"/>
        <rFont val="Arial"/>
        <family val="2"/>
      </rPr>
      <t>Fishing vessels</t>
    </r>
  </si>
  <si>
    <r>
      <t>Samtliga fartyg/</t>
    </r>
    <r>
      <rPr>
        <b/>
        <i/>
        <sz val="10"/>
        <color indexed="8"/>
        <rFont val="Arial"/>
        <family val="2"/>
      </rPr>
      <t>All vessels</t>
    </r>
  </si>
  <si>
    <t>Övriga passagerarfartyg</t>
  </si>
  <si>
    <t>Passenger vessels</t>
  </si>
  <si>
    <t>Samtliga handelsfartyg</t>
  </si>
  <si>
    <t>All merchant vessels</t>
  </si>
  <si>
    <t>Tugs and salvage ships</t>
  </si>
  <si>
    <t>Övriga specialfartyg</t>
  </si>
  <si>
    <t>Other special ships</t>
  </si>
  <si>
    <t>Samtliga specialfartyg</t>
  </si>
  <si>
    <t>Inhyrda handelsfartyg</t>
  </si>
  <si>
    <t>Svenska handelsfartyg</t>
  </si>
  <si>
    <t>Other passenger ships</t>
  </si>
  <si>
    <t>Passenger ships</t>
  </si>
  <si>
    <t>0 år</t>
  </si>
  <si>
    <t>Samtliga fartyg</t>
  </si>
  <si>
    <t>Tankfartyg</t>
  </si>
  <si>
    <t>Tankers</t>
  </si>
  <si>
    <t>Torrlastfartyg</t>
  </si>
  <si>
    <t>Dry cargo ships</t>
  </si>
  <si>
    <t>Bulkfartyg</t>
  </si>
  <si>
    <t>Bulk carriers</t>
  </si>
  <si>
    <t>Passagerarfärjor</t>
  </si>
  <si>
    <t>Passenger ferries</t>
  </si>
  <si>
    <t>All merchant vessels/ships</t>
  </si>
  <si>
    <t>Pråmar</t>
  </si>
  <si>
    <t>Barges</t>
  </si>
  <si>
    <t>Isbrytare</t>
  </si>
  <si>
    <t>Ice breakers</t>
  </si>
  <si>
    <t>Other special vessels</t>
  </si>
  <si>
    <t>All special vessels/ships</t>
  </si>
  <si>
    <t>Fördelning efter bruttodräktighet</t>
  </si>
  <si>
    <t>Classified by gross tonnage</t>
  </si>
  <si>
    <t>Fördelning efter dödvikt</t>
  </si>
  <si>
    <t>Classified by deadweight</t>
  </si>
  <si>
    <t>Samtliga lastfartyg</t>
  </si>
  <si>
    <t>All cargo ships</t>
  </si>
  <si>
    <t>Total</t>
  </si>
  <si>
    <t>Stockholm</t>
  </si>
  <si>
    <t>Göteborg</t>
  </si>
  <si>
    <t>Skärhamn</t>
  </si>
  <si>
    <t>Piteå</t>
  </si>
  <si>
    <t>Donsö</t>
  </si>
  <si>
    <t>Norrtälje</t>
  </si>
  <si>
    <t>Hönö</t>
  </si>
  <si>
    <t>Fotö</t>
  </si>
  <si>
    <t>Lysekil</t>
  </si>
  <si>
    <t>Norrköping</t>
  </si>
  <si>
    <t>Helsingborg</t>
  </si>
  <si>
    <t>Malmö</t>
  </si>
  <si>
    <t>Fiskebäck</t>
  </si>
  <si>
    <t>Styrsö</t>
  </si>
  <si>
    <t>Träslövsläge</t>
  </si>
  <si>
    <t>Ystad</t>
  </si>
  <si>
    <t>Oskarshamn</t>
  </si>
  <si>
    <t>Trelleborg</t>
  </si>
  <si>
    <t>Visby</t>
  </si>
  <si>
    <t>Rörö</t>
  </si>
  <si>
    <t>Hemmahamn</t>
  </si>
  <si>
    <t>Home port</t>
  </si>
  <si>
    <t>Antal fartyg</t>
  </si>
  <si>
    <t>Number of ships</t>
  </si>
  <si>
    <t>Gross tonnage</t>
  </si>
  <si>
    <t>Övriga</t>
  </si>
  <si>
    <t>Fiskefartyg</t>
  </si>
  <si>
    <t>Fishing ships</t>
  </si>
  <si>
    <t>Förändring</t>
  </si>
  <si>
    <t>Change</t>
  </si>
  <si>
    <t>Second hand tonnage bought from abroad</t>
  </si>
  <si>
    <t>Fartyg i svensk regi</t>
  </si>
  <si>
    <t>Uthyrda till utlandet</t>
  </si>
  <si>
    <t>Disponerat tonnage</t>
  </si>
  <si>
    <t>Vessels in Swedish service</t>
  </si>
  <si>
    <t>Chartered to foreign countries</t>
  </si>
  <si>
    <t>Tonnage at Swedish disposal</t>
  </si>
  <si>
    <t>Gross tonnage days in 1000</t>
  </si>
  <si>
    <t>Huvudsaklig användning</t>
  </si>
  <si>
    <t>Main traffic</t>
  </si>
  <si>
    <t>I fart mellan svenska hamnar</t>
  </si>
  <si>
    <t>In service between Swedish ports</t>
  </si>
  <si>
    <t>I fart mellan utländska hamnar</t>
  </si>
  <si>
    <t>In service between foreign ports</t>
  </si>
  <si>
    <t>Ej använda under året</t>
  </si>
  <si>
    <t>Vessels not in use during the whole year</t>
  </si>
  <si>
    <t>Okänd användning</t>
  </si>
  <si>
    <t>Use unknown</t>
  </si>
  <si>
    <t>Huvudsakligen i fart mellan utländska hamnar</t>
  </si>
  <si>
    <t>Age</t>
  </si>
  <si>
    <t>8+</t>
  </si>
  <si>
    <r>
      <t>Tankfartyg/</t>
    </r>
    <r>
      <rPr>
        <i/>
        <sz val="10"/>
        <color indexed="8"/>
        <rFont val="Arial"/>
        <family val="2"/>
      </rPr>
      <t>Tankers</t>
    </r>
  </si>
  <si>
    <r>
      <t>Bulkfartyg/</t>
    </r>
    <r>
      <rPr>
        <i/>
        <sz val="10"/>
        <color indexed="8"/>
        <rFont val="Arial"/>
        <family val="2"/>
      </rPr>
      <t>Bulk carriers</t>
    </r>
  </si>
  <si>
    <r>
      <t>Torrlastfartyg/</t>
    </r>
    <r>
      <rPr>
        <i/>
        <sz val="10"/>
        <color indexed="8"/>
        <rFont val="Arial"/>
        <family val="2"/>
      </rPr>
      <t>Dry cargo ships</t>
    </r>
  </si>
  <si>
    <r>
      <t>Lastfartyg/</t>
    </r>
    <r>
      <rPr>
        <b/>
        <i/>
        <sz val="10"/>
        <color indexed="8"/>
        <rFont val="Arial"/>
        <family val="2"/>
      </rPr>
      <t>Cargo ships</t>
    </r>
  </si>
  <si>
    <r>
      <t>Passagerarfärjor/</t>
    </r>
    <r>
      <rPr>
        <i/>
        <sz val="10"/>
        <color indexed="8"/>
        <rFont val="Arial"/>
        <family val="2"/>
      </rPr>
      <t>Passenger ferries</t>
    </r>
  </si>
  <si>
    <r>
      <t>Pråmar/</t>
    </r>
    <r>
      <rPr>
        <b/>
        <i/>
        <sz val="10"/>
        <color indexed="8"/>
        <rFont val="Arial"/>
        <family val="2"/>
      </rPr>
      <t>Barges</t>
    </r>
  </si>
  <si>
    <r>
      <t>Isbrytare/</t>
    </r>
    <r>
      <rPr>
        <i/>
        <sz val="10"/>
        <color indexed="8"/>
        <rFont val="Arial"/>
        <family val="2"/>
      </rPr>
      <t>Ice breakers</t>
    </r>
  </si>
  <si>
    <r>
      <t>Samtliga specialfartyg/</t>
    </r>
    <r>
      <rPr>
        <b/>
        <i/>
        <sz val="10"/>
        <color indexed="8"/>
        <rFont val="Arial"/>
        <family val="2"/>
      </rPr>
      <t>All special ships</t>
    </r>
  </si>
  <si>
    <t>Okänd operatör</t>
  </si>
  <si>
    <r>
      <t>Bulkfartyg/</t>
    </r>
    <r>
      <rPr>
        <i/>
        <sz val="10"/>
        <color indexed="8"/>
        <rFont val="Arial"/>
        <family val="2"/>
      </rPr>
      <t>Bulkers</t>
    </r>
  </si>
  <si>
    <t>Svenska medborgare</t>
  </si>
  <si>
    <t>Utländska medborgare</t>
  </si>
  <si>
    <t>Swedish citizens</t>
  </si>
  <si>
    <t>Foreign citizens</t>
  </si>
  <si>
    <t>Uppgifterna avser antal påmönstrade den 30 september. Passagerarfärjor samt vissa andra rorofartyg kan ha flera besättningar påmönstrade samtidigt. Vissa sjömän på inhyrda fartyg ingår i beskrivningen.</t>
  </si>
  <si>
    <t xml:space="preserve">I fart mellan svenska hamnar och 
hamnar utanför EU. </t>
  </si>
  <si>
    <t>In service between Swedish ports 
and ports outside EU</t>
  </si>
  <si>
    <t>China</t>
  </si>
  <si>
    <t>Japan</t>
  </si>
  <si>
    <t>Norway</t>
  </si>
  <si>
    <t xml:space="preserve">Number </t>
  </si>
  <si>
    <t>Other passenger vessels</t>
  </si>
  <si>
    <t>Källa: IHS</t>
  </si>
  <si>
    <t>Sverige</t>
  </si>
  <si>
    <t>Övriga EU</t>
  </si>
  <si>
    <t>Norge</t>
  </si>
  <si>
    <t>USA</t>
  </si>
  <si>
    <t>Kina</t>
  </si>
  <si>
    <t>Year</t>
  </si>
  <si>
    <t>Sweden</t>
  </si>
  <si>
    <t>Other EU</t>
  </si>
  <si>
    <t>Pråmar/Barges</t>
  </si>
  <si>
    <r>
      <t>Innehåll/</t>
    </r>
    <r>
      <rPr>
        <b/>
        <i/>
        <sz val="16"/>
        <color indexed="8"/>
        <rFont val="Arial"/>
        <family val="2"/>
      </rPr>
      <t>Content</t>
    </r>
  </si>
  <si>
    <t>Swedish flag</t>
  </si>
  <si>
    <t>Svenskregistrerat</t>
  </si>
  <si>
    <t>Other flags</t>
  </si>
  <si>
    <t>Utlandsregistrerat</t>
  </si>
  <si>
    <t>World fleet</t>
  </si>
  <si>
    <t xml:space="preserve">Världshandelsflottan </t>
  </si>
  <si>
    <t>Share Swedish flag, %</t>
  </si>
  <si>
    <t>Svenskregistrerat, andel i %</t>
  </si>
  <si>
    <t>År</t>
  </si>
  <si>
    <t>r</t>
  </si>
  <si>
    <t>8. De största hemmahamnarna, efter bruttodräktighet, för handelsfartyg den 31 december 2010. Fartyg med en bruttodräktighet om minst 100.</t>
  </si>
  <si>
    <t>9. De största hemmahamnarna, efter bruttodräktighet, för specialfartyg den 31 december 2010. Fartyg med en bruttodräktighet om minst 100.</t>
  </si>
  <si>
    <t>21. Number of ships, deadweight and gross tonnage of Swedish cargo and passenger ships, by operator size in number of controlled ships.</t>
  </si>
  <si>
    <t>9. The largest home ports, by gross tonnage, of special vessels on 31st December 2010</t>
  </si>
  <si>
    <r>
      <t>Specialfartyg/</t>
    </r>
    <r>
      <rPr>
        <b/>
        <i/>
        <sz val="10"/>
        <color indexed="8"/>
        <rFont val="Arial"/>
        <family val="2"/>
      </rPr>
      <t>Special Ships</t>
    </r>
  </si>
  <si>
    <t xml:space="preserve">All merchant vessels </t>
  </si>
  <si>
    <r>
      <t xml:space="preserve">Samtliga handelsfartyg/
</t>
    </r>
    <r>
      <rPr>
        <b/>
        <i/>
        <sz val="10"/>
        <color indexed="8"/>
        <rFont val="Arial"/>
        <family val="2"/>
      </rPr>
      <t xml:space="preserve">All merchant vessels </t>
    </r>
  </si>
  <si>
    <t>Brd i 1 000</t>
  </si>
  <si>
    <t>Brd-dagar i 1 000</t>
  </si>
  <si>
    <t>Gross tonnage in 1 000</t>
  </si>
  <si>
    <t>Gross tonnage days in 1 000</t>
  </si>
  <si>
    <t>Deadweight in 1 000</t>
  </si>
  <si>
    <t>Dv i 1 000</t>
  </si>
  <si>
    <t>Bruttodräktighet i 1 000</t>
  </si>
  <si>
    <t>Deadweight 
in 1 000</t>
  </si>
  <si>
    <t>Bruttodräktighet 0–99</t>
  </si>
  <si>
    <t>Bruttodräktighet 100–</t>
  </si>
  <si>
    <t>1–4 år</t>
  </si>
  <si>
    <t>5–14 år</t>
  </si>
  <si>
    <t>15–39 år</t>
  </si>
  <si>
    <t>40– år</t>
  </si>
  <si>
    <t>100 –</t>
  </si>
  <si>
    <t>500 –</t>
  </si>
  <si>
    <t>1 500 –</t>
  </si>
  <si>
    <t>5 000 –</t>
  </si>
  <si>
    <t>40 000 –</t>
  </si>
  <si>
    <t>1 –</t>
  </si>
  <si>
    <t>250 –</t>
  </si>
  <si>
    <t>I fart mellan svenska hamnar och EU-hamnar</t>
  </si>
  <si>
    <t>I fart mellan svenska hamnar och utländska hamnar</t>
  </si>
  <si>
    <t>In service between Swedish ports and foreign ports</t>
  </si>
  <si>
    <t>In service between Swedish ports and EU ports</t>
  </si>
  <si>
    <t>I fart mellan svenska hamnar  och EU-hamnar</t>
  </si>
  <si>
    <t>Brd-dagar i   1 000</t>
  </si>
  <si>
    <t>Brd-dagar i     1 000</t>
  </si>
  <si>
    <t>Brd-dagar i         1 000</t>
  </si>
  <si>
    <t>Brd-dagar i       1 000</t>
  </si>
  <si>
    <t>Brd-dagar i 
1 000</t>
  </si>
  <si>
    <t>Resten av 
världen</t>
  </si>
  <si>
    <t>Övriga 
Amerika</t>
  </si>
  <si>
    <t>Övriga 
Europa</t>
  </si>
  <si>
    <t>Other 
Europe</t>
  </si>
  <si>
    <t>Other 
America</t>
  </si>
  <si>
    <t>Rest of 
world</t>
  </si>
  <si>
    <t>–</t>
  </si>
  <si>
    <t>Övriga passagerarfartyg/</t>
  </si>
  <si>
    <t>Passagerarfartyg/</t>
  </si>
  <si>
    <t>Samtliga handelsfartyg/</t>
  </si>
  <si>
    <t>Övriga specialfartyg/</t>
  </si>
  <si>
    <t>Övriga specialfartyg med motor/</t>
  </si>
  <si>
    <t>Bogser- och bärgningsfartyg/</t>
  </si>
  <si>
    <t>Inköpt begagnad från utlandet/</t>
  </si>
  <si>
    <t>18. Inhyrda fartyg från utlandet fördelade efter fartygstyp och storlek 2010. Exklusive vidareuthyrda fartyg till utlandet. Fartyg med en bruttodräktighet om minst 100.</t>
  </si>
  <si>
    <t xml:space="preserve">The figures show crew employed in Swedish shipping companies on 30th September. Passenger ferries and some other roro-ships might have several crews simultaneously employed. Some employees with foreign flags chartered by Swedish companies </t>
  </si>
  <si>
    <t>Type of vessel</t>
  </si>
  <si>
    <t>Gross tonnage 
in 1 000</t>
  </si>
  <si>
    <t>14. Vessels in Swedish service, vessels chartered to foreign countries and tonnage at Swedish disposal.</t>
  </si>
  <si>
    <t>Gross tonnage 
days in 1 000</t>
  </si>
  <si>
    <t>..</t>
  </si>
  <si>
    <t>21. Number of ships, deadweight and gross tonnage of Swedish cargo and passenger ships, 
by operator size in number of controlled ships.</t>
  </si>
  <si>
    <t>Dödvikt i 1 000</t>
  </si>
  <si>
    <t>Operatörsstorlek 
(Antal fartyg)</t>
  </si>
  <si>
    <t>Gross 
tonnage 
in 1 000</t>
  </si>
  <si>
    <t>Gross 
tonnage days 
in 1 000</t>
  </si>
  <si>
    <t>s</t>
  </si>
  <si>
    <t>Typ av fartyg, brd</t>
  </si>
  <si>
    <t>Type of vessel/ship, gross tonnage</t>
  </si>
  <si>
    <t>19. Ombordanställda i svenska rederier 2002–2011. 
Svenska handelsfartyg med en bruttodräktighet om minst 300</t>
  </si>
  <si>
    <t>19. Crew employed in Swedish shipping companies 2002–2011. Swedish merchant vessels with a gross tonnage of 300 or more</t>
  </si>
  <si>
    <t>1b. Svenskregistrerade handels-, special- och fiskefartyg den 31 december 2011</t>
  </si>
  <si>
    <t>1 b. Swedish merchant-, special- and fishing vessels on 31st December 2011</t>
  </si>
  <si>
    <t>2 b. Svenskregistrerade handelsfartyg den 31 december 2011</t>
  </si>
  <si>
    <t>2 b. Swedish merchant vessels classified by type on 31st December 2011</t>
  </si>
  <si>
    <t>3 b. Svenska specialfartyg fördelade efter typ 31 december 2011</t>
  </si>
  <si>
    <t>3 b. Swedish special vessels classified by type on 31st December 2011</t>
  </si>
  <si>
    <t>4. Swedish merchant vessels and merchant vessels chartered from abroad classified by type on 31st December 2011</t>
  </si>
  <si>
    <t>4. Svenska och inhyrda utländska handelsfartyg fördelade efter typ av fartyg den 31 december 2011. Fartyg med en bruttodräktighet om minst 100.</t>
  </si>
  <si>
    <t>5. Storleks- och åldersfördelning av den svenska handelsflottan den 31 december 2011. 
Fartyg med en bruttodräktighet om minst 100.</t>
  </si>
  <si>
    <t>5. The Swedish merchant fleet classified by age and size on 31st December 2011</t>
  </si>
  <si>
    <t>6. Storleks- och åldersfördelning av svenska specialfartyg den 31 december 2011. Fartyg med en bruttodräktighet om minst 100.</t>
  </si>
  <si>
    <t>6. Swedish special vessels classified by size and age on 31st December 2011</t>
  </si>
  <si>
    <t>Solna</t>
  </si>
  <si>
    <t>8. The largest home ports, by gross tonnage, of merchant vessels on 31st December 2011</t>
  </si>
  <si>
    <t>9. De största hemmahamnarna, efter bruttodräktighet, för specialfartyg den 31 december 2011. Fartyg med en bruttodräktighet om minst 100.</t>
  </si>
  <si>
    <t>9. The largest home ports, by gross tonnage, of special vessels on 31st December 2011</t>
  </si>
  <si>
    <t>8. De största hemmahamnarna, efter bruttodräktighet, för handelsfartyg den 31 december 2011. Fartyg med en bruttodräktighet om minst 100.</t>
  </si>
  <si>
    <t>10. Storleks- och åldersfördelning av svenska fiskefartyg den 31 december 2011. 
Fartyg med en bruttodräktighet om minst 100.</t>
  </si>
  <si>
    <t>10. Swedish fishing ships classified by size and age on 31st December 2011</t>
  </si>
  <si>
    <t>Skillinge</t>
  </si>
  <si>
    <t>11. De största hemmahamnarna, efter bruttodräktighet, för fiskefartyg den 31 december 2011. 
Fartyg med en bruttodräktighet om minst 100.</t>
  </si>
  <si>
    <t>11. The largest home ports, by gross tonnage, of fishing ships on 31st December 2011</t>
  </si>
  <si>
    <t>14. Fartyg i svensk regi, fartyg uthyrda till utlandet samt disponerat tonnage 2011. Fartyg med en bruttodräktighet om minst 100.</t>
  </si>
  <si>
    <t>17. Inhyrda fartyg från utlandet fördelade efter användning och fartygstyp 2011.  Fartyg med en bruttodräktighet om minst 100.</t>
  </si>
  <si>
    <t>17. Vessels chartered from abroad classified by different routes and by type 2011</t>
  </si>
  <si>
    <t>18. Inhyrda fartyg från utlandet fördelade efter fartygstyp och storlek 2011. Exklusive vidareuthyrda fartyg till utlandet. Fartyg med en bruttodräktighet om minst 100.</t>
  </si>
  <si>
    <t>18. Vessels chartered from abroad classified by type and by size 2011</t>
  </si>
  <si>
    <t>20. Deadweight capacity and average age on Swedish cargo ships and passenger ferries on 31st December 2011.</t>
  </si>
  <si>
    <t>20. Dödviktskapaciteten och genomsnittsåldern på svenska lastfartyg och passagerarfärjor den 31 december 2011. Fartyg med en bruttodräktighet om minst 100.</t>
  </si>
  <si>
    <t>22. Världshandelsflottan den 31 december 2011. Fartyg med en bruttodräktighet om minst 100.</t>
  </si>
  <si>
    <t>16. The Swedish merchant fleet classified by different routes and by type 2011</t>
  </si>
  <si>
    <t>16. Den svenska handelsflottans fartyg fördelade efter användning och fartygstyp 2011. Fartyg med en bruttodräktighet om minst 100.</t>
  </si>
  <si>
    <t>23. Världshandelsflottans utveckling den 31 december 1990–2011, per flagg, brd i 1 000. Fartyg med en bruttodräktighet om minst 100.</t>
  </si>
  <si>
    <t>15. The Swedish merchant fleet classified by different routes 2007–2011</t>
  </si>
  <si>
    <t>15. Den svenska handelsflottans fartyg fördelade efter användning 2007–2011. 
Fartyg med en bruttodräktighet om minst 100.</t>
  </si>
  <si>
    <t>21. Antal fartyg, total dödvikt och bruttodräktighet på svenska handelsfartyg 
den 31 december 2011, indelat per operatörernas storlek i antal kontrollerade fartyg 
med en bruttodräktighet om minst 100.</t>
  </si>
  <si>
    <t>22. World merchant fleet by type on December 31, 2011</t>
  </si>
  <si>
    <t>Lastfartyg</t>
  </si>
  <si>
    <t>Passagerarfartyg</t>
  </si>
  <si>
    <t xml:space="preserve">   Antal</t>
  </si>
  <si>
    <t>Cargo ships</t>
  </si>
  <si>
    <t>in 1 000</t>
  </si>
  <si>
    <t>12. Nettoförändringar för respektive typ av handelsfartyg år 2011. Fartyg med en bruttodräktighet om minst 100.</t>
  </si>
  <si>
    <t>12. Net changes by each type of merchant ships 2011</t>
  </si>
  <si>
    <t>13. Orsaker till förändringar av den svenska handelsflottan år 2011. 
Fartyg med en bruttodräktighet om minst 100.</t>
  </si>
  <si>
    <t>13. Reasons of change in the Swedish merchant fleet 2011</t>
  </si>
  <si>
    <t>24. Antalet svenska handelsfartyg 1970–2011 fördelade efter typ av fartyg. Fartyg med bruttodräktighet om minst 100.</t>
  </si>
  <si>
    <t xml:space="preserve">24. Number of Swedish merchant vessels 1970–2011 classified by type. </t>
  </si>
  <si>
    <t xml:space="preserve">13. Orsaker till förändringar av den svenska handelsflottan år 2011. </t>
  </si>
  <si>
    <t xml:space="preserve">15. Den svenska handelsflottans fartyg fördelade efter användning 2007–2011. </t>
  </si>
  <si>
    <t xml:space="preserve">19. Ombordanställda i svenska rederier 2002–2011. </t>
  </si>
  <si>
    <t>21. Antal fartyg, total dödvikt och bruttodräktighet på svenska handelsfartyg  den 31 december 2011, indelat per operatörernas storlek i antal kontrollerade fartyg  med en bruttodräktighet om minst 100.</t>
  </si>
  <si>
    <t>1. I tabellen ingår uppgifter om fartyg som endast en del av året varit svenskregistrerade eller inhyrda från utlandet.</t>
  </si>
  <si>
    <t xml:space="preserve">The table shows figures about vessels chartered to foreign countries part of the year. </t>
  </si>
  <si>
    <t>1a. Svenskregistrerade handels-, special- och fiskefartyg den 31 december 2010</t>
  </si>
  <si>
    <t>2 a. Svenskregistrerade handelsfartyg den 31 december 2010</t>
  </si>
  <si>
    <t>3 a. Svenska specialfartyg fördelade efter typ 31 december 2010</t>
  </si>
  <si>
    <r>
      <t xml:space="preserve">Brd-dagar i 
1 000 </t>
    </r>
    <r>
      <rPr>
        <vertAlign val="superscript"/>
        <sz val="10"/>
        <rFont val="Arial"/>
        <family val="2"/>
      </rPr>
      <t>1</t>
    </r>
  </si>
  <si>
    <r>
      <t xml:space="preserve">Brd-dagar i 
1 000 </t>
    </r>
    <r>
      <rPr>
        <vertAlign val="superscript"/>
        <sz val="10"/>
        <rFont val="Arial"/>
        <family val="2"/>
      </rPr>
      <t>2</t>
    </r>
  </si>
  <si>
    <t>1 a. Swedish merchant-, special- and fishing vessels on 31st December 2010</t>
  </si>
  <si>
    <t>2 a. Swedish merchant vessels classified by type on 31st December 2010</t>
  </si>
  <si>
    <t>3 a. Swedish special vessels classified by type on 31st December 2010</t>
  </si>
  <si>
    <t>7. Deadweight capacity and gross tonnage on Swedish cargo ships and passenger ferries on 31st December 2011.</t>
  </si>
  <si>
    <r>
      <t>Tankfartyg /</t>
    </r>
    <r>
      <rPr>
        <i/>
        <sz val="10"/>
        <rFont val="Arial"/>
        <family val="2"/>
      </rPr>
      <t>Tankers</t>
    </r>
  </si>
  <si>
    <r>
      <t>Bulkfartyg /</t>
    </r>
    <r>
      <rPr>
        <i/>
        <sz val="10"/>
        <rFont val="Arial"/>
        <family val="2"/>
      </rPr>
      <t>Bulk carriers</t>
    </r>
  </si>
  <si>
    <r>
      <t>Torrlastfartyg/</t>
    </r>
    <r>
      <rPr>
        <i/>
        <sz val="10"/>
        <rFont val="Arial"/>
        <family val="2"/>
      </rPr>
      <t>Dry cargo ships</t>
    </r>
  </si>
  <si>
    <r>
      <t>Passagerarfärjor/</t>
    </r>
    <r>
      <rPr>
        <i/>
        <sz val="10"/>
        <rFont val="Arial"/>
        <family val="2"/>
      </rPr>
      <t>Passenger ferries</t>
    </r>
  </si>
  <si>
    <r>
      <t>Passagerarfartyg/</t>
    </r>
    <r>
      <rPr>
        <b/>
        <i/>
        <sz val="10"/>
        <rFont val="Arial"/>
        <family val="2"/>
      </rPr>
      <t>Passenger ships</t>
    </r>
  </si>
  <si>
    <r>
      <t xml:space="preserve">Samtliga handelsfartyg/
</t>
    </r>
    <r>
      <rPr>
        <b/>
        <i/>
        <sz val="10"/>
        <rFont val="Arial"/>
        <family val="2"/>
      </rPr>
      <t>All merchant vessels/ships</t>
    </r>
  </si>
  <si>
    <r>
      <t>Nybyggd i utlandet/</t>
    </r>
    <r>
      <rPr>
        <i/>
        <sz val="10"/>
        <rFont val="Arial"/>
        <family val="2"/>
      </rPr>
      <t>New built abroad</t>
    </r>
  </si>
  <si>
    <r>
      <t>Nybyggd i Sverige/</t>
    </r>
    <r>
      <rPr>
        <i/>
        <sz val="10"/>
        <rFont val="Arial"/>
        <family val="2"/>
      </rPr>
      <t>New built in Sweden</t>
    </r>
  </si>
  <si>
    <r>
      <t>Inflaggad/</t>
    </r>
    <r>
      <rPr>
        <i/>
        <sz val="10"/>
        <rFont val="Arial"/>
        <family val="2"/>
      </rPr>
      <t>Change to Swedish flag</t>
    </r>
  </si>
  <si>
    <r>
      <t>Total ökning/</t>
    </r>
    <r>
      <rPr>
        <b/>
        <i/>
        <sz val="10"/>
        <rFont val="Arial"/>
        <family val="2"/>
      </rPr>
      <t>Total additions</t>
    </r>
  </si>
  <si>
    <r>
      <t>Såld till utlandet</t>
    </r>
    <r>
      <rPr>
        <i/>
        <sz val="10"/>
        <rFont val="Arial"/>
        <family val="2"/>
      </rPr>
      <t>/Sold abroad</t>
    </r>
  </si>
  <si>
    <r>
      <t>Utflaggad/</t>
    </r>
    <r>
      <rPr>
        <i/>
        <sz val="10"/>
        <rFont val="Arial"/>
        <family val="2"/>
      </rPr>
      <t>Change to foreign flag</t>
    </r>
  </si>
  <si>
    <r>
      <t>Avregistrerad/</t>
    </r>
    <r>
      <rPr>
        <i/>
        <sz val="10"/>
        <rFont val="Arial"/>
        <family val="2"/>
      </rPr>
      <t>Deregistered</t>
    </r>
  </si>
  <si>
    <t>k</t>
  </si>
  <si>
    <t>Bogser- och bärgningsfartyg</t>
  </si>
  <si>
    <t>7. Dödviktskapacitet och bruttodräktighet på svenska lastfartyg och passagerarfärjor den 31 december 2011. Fartyg med en bruttodräktighet om minst 100.</t>
  </si>
  <si>
    <t xml:space="preserve">2. I tabellen ingår fartyg som endast del av året varit uthyrda till utlandet. </t>
  </si>
  <si>
    <r>
      <t>Passagerarfartyg/</t>
    </r>
    <r>
      <rPr>
        <i/>
        <sz val="10"/>
        <color indexed="8"/>
        <rFont val="Arial"/>
        <family val="2"/>
      </rPr>
      <t>Passenger ships</t>
    </r>
  </si>
  <si>
    <r>
      <t>Lastfartyg/</t>
    </r>
    <r>
      <rPr>
        <b/>
        <i/>
        <sz val="10"/>
        <rFont val="Arial"/>
        <family val="2"/>
      </rPr>
      <t>Cargo ships</t>
    </r>
  </si>
  <si>
    <r>
      <t>Total minskning/</t>
    </r>
    <r>
      <rPr>
        <b/>
        <i/>
        <sz val="10"/>
        <rFont val="Arial"/>
        <family val="2"/>
      </rPr>
      <t>Total reductions</t>
    </r>
  </si>
  <si>
    <r>
      <t>Nettoförändring/</t>
    </r>
    <r>
      <rPr>
        <b/>
        <i/>
        <sz val="10"/>
        <rFont val="Arial"/>
        <family val="2"/>
      </rPr>
      <t>Net change</t>
    </r>
  </si>
  <si>
    <r>
      <t>Svenska/</t>
    </r>
    <r>
      <rPr>
        <i/>
        <sz val="10"/>
        <rFont val="Arial"/>
        <family val="2"/>
      </rPr>
      <t>Swedish</t>
    </r>
  </si>
  <si>
    <r>
      <t>Utländska/</t>
    </r>
    <r>
      <rPr>
        <i/>
        <sz val="10"/>
        <rFont val="Arial"/>
        <family val="2"/>
      </rPr>
      <t>Foreign</t>
    </r>
  </si>
  <si>
    <r>
      <t>Totalt/</t>
    </r>
    <r>
      <rPr>
        <i/>
        <sz val="10"/>
        <rFont val="Arial"/>
        <family val="2"/>
      </rPr>
      <t>Total</t>
    </r>
  </si>
  <si>
    <r>
      <t>Totalt/</t>
    </r>
    <r>
      <rPr>
        <b/>
        <i/>
        <sz val="10"/>
        <rFont val="Arial"/>
        <family val="2"/>
      </rPr>
      <t>Total</t>
    </r>
  </si>
  <si>
    <r>
      <t>Befälhavare/</t>
    </r>
    <r>
      <rPr>
        <i/>
        <sz val="10"/>
        <rFont val="Arial"/>
        <family val="2"/>
      </rPr>
      <t>Masters</t>
    </r>
  </si>
  <si>
    <r>
      <t>Styrmän/</t>
    </r>
    <r>
      <rPr>
        <i/>
        <sz val="10"/>
        <rFont val="Arial"/>
        <family val="2"/>
      </rPr>
      <t>Mates</t>
    </r>
  </si>
  <si>
    <r>
      <t>Däckspersonal/</t>
    </r>
    <r>
      <rPr>
        <i/>
        <sz val="10"/>
        <rFont val="Arial"/>
        <family val="2"/>
      </rPr>
      <t>Deck hands</t>
    </r>
  </si>
  <si>
    <r>
      <t>Maskinbefäl/</t>
    </r>
    <r>
      <rPr>
        <i/>
        <sz val="10"/>
        <rFont val="Arial"/>
        <family val="2"/>
      </rPr>
      <t>Engineers</t>
    </r>
  </si>
  <si>
    <r>
      <t>Maskinpersonal/</t>
    </r>
    <r>
      <rPr>
        <i/>
        <sz val="10"/>
        <rFont val="Arial"/>
        <family val="2"/>
      </rPr>
      <t>Engine room staff</t>
    </r>
  </si>
  <si>
    <r>
      <t>Ekonomiföreståndare/</t>
    </r>
    <r>
      <rPr>
        <i/>
        <sz val="10"/>
        <rFont val="Arial"/>
        <family val="2"/>
      </rPr>
      <t>First steward</t>
    </r>
  </si>
  <si>
    <r>
      <t>Övrig ekonomipersonal/</t>
    </r>
    <r>
      <rPr>
        <i/>
        <sz val="10"/>
        <rFont val="Arial"/>
        <family val="2"/>
      </rPr>
      <t>Kitchen staff</t>
    </r>
  </si>
  <si>
    <r>
      <t>Därav män/</t>
    </r>
    <r>
      <rPr>
        <i/>
        <sz val="10"/>
        <rFont val="Arial"/>
        <family val="2"/>
      </rPr>
      <t>Whereof men</t>
    </r>
  </si>
  <si>
    <r>
      <t>Därav kvinnor/</t>
    </r>
    <r>
      <rPr>
        <i/>
        <sz val="10"/>
        <rFont val="Arial"/>
        <family val="2"/>
      </rPr>
      <t>Whereof women</t>
    </r>
  </si>
  <si>
    <r>
      <t>Totalt tidigare år/</t>
    </r>
    <r>
      <rPr>
        <i/>
        <sz val="10"/>
        <rFont val="Arial"/>
        <family val="2"/>
      </rPr>
      <t>Total previous years</t>
    </r>
  </si>
  <si>
    <r>
      <t>Män/</t>
    </r>
    <r>
      <rPr>
        <i/>
        <sz val="10"/>
        <rFont val="Arial"/>
        <family val="2"/>
      </rPr>
      <t>Men</t>
    </r>
  </si>
  <si>
    <r>
      <t>Kvinnor/</t>
    </r>
    <r>
      <rPr>
        <i/>
        <sz val="10"/>
        <rFont val="Arial"/>
        <family val="2"/>
      </rPr>
      <t>Women</t>
    </r>
  </si>
  <si>
    <r>
      <t>Därav/</t>
    </r>
    <r>
      <rPr>
        <i/>
        <sz val="10"/>
        <rFont val="Arial"/>
        <family val="2"/>
      </rPr>
      <t>Whereof</t>
    </r>
  </si>
  <si>
    <t>Gross tonnage 0–99</t>
  </si>
  <si>
    <t>Gross tonnage 100–</t>
  </si>
  <si>
    <t>Typ av fartyg, brd, dödvikt</t>
  </si>
  <si>
    <t>Operator size
(Number of ships)</t>
  </si>
  <si>
    <t xml:space="preserve">The table shows figures about vessels sailing under Swedish flag or have been chartered from abroad part of the year. </t>
  </si>
  <si>
    <t xml:space="preserve">Not: För åren 2007-2009 presenteras användningen för flottan per den 31 dec varje år. Sedan 2010 presenteras användningen för alla fartyg som använts under året. </t>
  </si>
  <si>
    <t>Type of vessel/ship, 
gross tonnage</t>
  </si>
  <si>
    <t>Type of vessel/ship, 
gross tonnage, dw</t>
  </si>
  <si>
    <r>
      <t>Nyregistrerade/</t>
    </r>
    <r>
      <rPr>
        <b/>
        <i/>
        <sz val="10"/>
        <rFont val="Arial"/>
        <family val="2"/>
      </rPr>
      <t>Additions</t>
    </r>
  </si>
  <si>
    <r>
      <t>Avregistrerade/</t>
    </r>
    <r>
      <rPr>
        <b/>
        <i/>
        <sz val="10"/>
        <rFont val="Arial"/>
        <family val="2"/>
      </rPr>
      <t>Reductions</t>
    </r>
  </si>
  <si>
    <r>
      <t>Nettoförändring/</t>
    </r>
    <r>
      <rPr>
        <b/>
        <i/>
        <sz val="10"/>
        <rFont val="Arial"/>
        <family val="2"/>
      </rPr>
      <t>Net changes</t>
    </r>
  </si>
  <si>
    <t>I fart mellan svenska hamnar och 
hamnar utanför EU</t>
  </si>
  <si>
    <t>23. World merchant fleet development on 31st December 1990–2011, by flag, gross tonnage in 1 000</t>
  </si>
  <si>
    <t xml:space="preserve">     Samtliga handelsfartyg</t>
  </si>
  <si>
    <t xml:space="preserve">Not: Uppgifter för 1970–2002 framtagna av SCB. I Fakta om statistiken finns mer information om jämförbarhet över tiden. </t>
  </si>
  <si>
    <r>
      <t>Brd-dagar i 1</t>
    </r>
    <r>
      <rPr>
        <sz val="10"/>
        <rFont val="Calibri"/>
        <family val="2"/>
      </rPr>
      <t> </t>
    </r>
    <r>
      <rPr>
        <sz val="10"/>
        <rFont val="Arial"/>
        <family val="2"/>
      </rPr>
      <t>000</t>
    </r>
  </si>
  <si>
    <t>Kontaktperson Trafikanalys</t>
  </si>
  <si>
    <t>Jan Östlund</t>
  </si>
  <si>
    <t>076-128 74 22</t>
  </si>
  <si>
    <t>Swedish vessels and foreign vessels chartered from abroad 2011</t>
  </si>
  <si>
    <t>Svenska och utländska fartyg i svensk regi 2011</t>
  </si>
  <si>
    <t>Teckenförklaring</t>
  </si>
  <si>
    <t>Explanation of symbols</t>
  </si>
  <si>
    <t>data not available</t>
  </si>
  <si>
    <t>noll</t>
  </si>
  <si>
    <t>zero</t>
  </si>
  <si>
    <t>mindre än hälften av enheten, men större än noll</t>
  </si>
  <si>
    <t>less than half of unit used, but more than zero</t>
  </si>
  <si>
    <t>korrigerad uppgift</t>
  </si>
  <si>
    <t>corrected figure</t>
  </si>
  <si>
    <t>reviderad uppgift</t>
  </si>
  <si>
    <t>revised figure</t>
  </si>
  <si>
    <t>uppgift ej tillgänglig eller alltför osäker för att anges</t>
  </si>
  <si>
    <t>0</t>
  </si>
</sst>
</file>

<file path=xl/styles.xml><?xml version="1.0" encoding="utf-8"?>
<styleSheet xmlns="http://schemas.openxmlformats.org/spreadsheetml/2006/main">
  <numFmts count="4">
    <numFmt numFmtId="164" formatCode="#\ ##0"/>
    <numFmt numFmtId="165" formatCode="0.0%"/>
    <numFmt numFmtId="166" formatCode="#.00\ ##0"/>
    <numFmt numFmtId="167" formatCode="#.0\ ##0"/>
  </numFmts>
  <fonts count="38"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i/>
      <sz val="16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10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u/>
      <sz val="8"/>
      <color rgb="FF0000FF"/>
      <name val="Arial"/>
      <family val="2"/>
    </font>
    <font>
      <sz val="8"/>
      <color rgb="FF0000FF"/>
      <name val="Arial"/>
      <family val="2"/>
    </font>
    <font>
      <i/>
      <u/>
      <sz val="8"/>
      <color rgb="FF0000FF"/>
      <name val="Arial"/>
      <family val="2"/>
    </font>
    <font>
      <i/>
      <sz val="8"/>
      <color rgb="FF0000FF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15" fillId="0" borderId="0" applyFont="0" applyFill="0" applyBorder="0" applyAlignment="0" applyProtection="0"/>
  </cellStyleXfs>
  <cellXfs count="593">
    <xf numFmtId="0" fontId="0" fillId="0" borderId="0" xfId="0"/>
    <xf numFmtId="0" fontId="0" fillId="2" borderId="0" xfId="0" applyFill="1"/>
    <xf numFmtId="0" fontId="17" fillId="2" borderId="1" xfId="0" applyFont="1" applyFill="1" applyBorder="1"/>
    <xf numFmtId="0" fontId="17" fillId="2" borderId="0" xfId="0" applyFont="1" applyFill="1" applyBorder="1"/>
    <xf numFmtId="3" fontId="17" fillId="2" borderId="0" xfId="0" applyNumberFormat="1" applyFont="1" applyFill="1" applyBorder="1"/>
    <xf numFmtId="0" fontId="17" fillId="2" borderId="2" xfId="0" applyFont="1" applyFill="1" applyBorder="1"/>
    <xf numFmtId="3" fontId="17" fillId="2" borderId="2" xfId="0" applyNumberFormat="1" applyFont="1" applyFill="1" applyBorder="1"/>
    <xf numFmtId="164" fontId="17" fillId="2" borderId="32" xfId="0" applyNumberFormat="1" applyFont="1" applyFill="1" applyBorder="1"/>
    <xf numFmtId="164" fontId="18" fillId="2" borderId="32" xfId="0" applyNumberFormat="1" applyFont="1" applyFill="1" applyBorder="1"/>
    <xf numFmtId="3" fontId="17" fillId="2" borderId="32" xfId="0" applyNumberFormat="1" applyFont="1" applyFill="1" applyBorder="1"/>
    <xf numFmtId="3" fontId="18" fillId="2" borderId="32" xfId="0" applyNumberFormat="1" applyFont="1" applyFill="1" applyBorder="1"/>
    <xf numFmtId="0" fontId="0" fillId="2" borderId="0" xfId="0" applyFont="1" applyFill="1"/>
    <xf numFmtId="164" fontId="18" fillId="2" borderId="33" xfId="0" applyNumberFormat="1" applyFont="1" applyFill="1" applyBorder="1"/>
    <xf numFmtId="0" fontId="17" fillId="2" borderId="0" xfId="0" applyFont="1" applyFill="1"/>
    <xf numFmtId="0" fontId="3" fillId="2" borderId="0" xfId="2" applyFill="1" applyBorder="1"/>
    <xf numFmtId="0" fontId="3" fillId="2" borderId="0" xfId="2" applyFill="1"/>
    <xf numFmtId="0" fontId="3" fillId="2" borderId="0" xfId="2" applyFont="1" applyFill="1" applyAlignment="1">
      <alignment horizontal="center"/>
    </xf>
    <xf numFmtId="0" fontId="3" fillId="2" borderId="2" xfId="2" applyFill="1" applyBorder="1"/>
    <xf numFmtId="0" fontId="7" fillId="2" borderId="2" xfId="2" applyFont="1" applyFill="1" applyBorder="1" applyAlignment="1">
      <alignment horizontal="center"/>
    </xf>
    <xf numFmtId="0" fontId="3" fillId="2" borderId="0" xfId="2" applyFont="1" applyFill="1"/>
    <xf numFmtId="164" fontId="3" fillId="2" borderId="0" xfId="2" applyNumberFormat="1" applyFill="1"/>
    <xf numFmtId="0" fontId="3" fillId="2" borderId="2" xfId="2" applyFont="1" applyFill="1" applyBorder="1"/>
    <xf numFmtId="164" fontId="3" fillId="2" borderId="2" xfId="2" applyNumberFormat="1" applyFill="1" applyBorder="1"/>
    <xf numFmtId="0" fontId="3" fillId="2" borderId="0" xfId="2" applyFill="1" applyAlignment="1">
      <alignment horizontal="left"/>
    </xf>
    <xf numFmtId="0" fontId="2" fillId="2" borderId="0" xfId="0" applyFont="1" applyFill="1" applyBorder="1"/>
    <xf numFmtId="0" fontId="17" fillId="2" borderId="0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3" fontId="2" fillId="2" borderId="0" xfId="0" applyNumberFormat="1" applyFont="1" applyFill="1" applyBorder="1"/>
    <xf numFmtId="0" fontId="3" fillId="2" borderId="1" xfId="0" applyFont="1" applyFill="1" applyBorder="1"/>
    <xf numFmtId="0" fontId="3" fillId="2" borderId="0" xfId="0" applyFont="1" applyFill="1" applyBorder="1"/>
    <xf numFmtId="0" fontId="7" fillId="2" borderId="0" xfId="0" applyFont="1" applyFill="1" applyBorder="1"/>
    <xf numFmtId="0" fontId="3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right" indent="1"/>
    </xf>
    <xf numFmtId="164" fontId="3" fillId="2" borderId="4" xfId="0" applyNumberFormat="1" applyFont="1" applyFill="1" applyBorder="1" applyAlignment="1">
      <alignment horizontal="right" indent="1"/>
    </xf>
    <xf numFmtId="164" fontId="3" fillId="2" borderId="0" xfId="0" applyNumberFormat="1" applyFont="1" applyFill="1" applyBorder="1"/>
    <xf numFmtId="3" fontId="3" fillId="2" borderId="5" xfId="0" applyNumberFormat="1" applyFont="1" applyFill="1" applyBorder="1"/>
    <xf numFmtId="0" fontId="3" fillId="2" borderId="2" xfId="0" applyFont="1" applyFill="1" applyBorder="1" applyAlignment="1"/>
    <xf numFmtId="164" fontId="2" fillId="2" borderId="6" xfId="0" applyNumberFormat="1" applyFont="1" applyFill="1" applyBorder="1" applyAlignment="1">
      <alignment horizontal="right" indent="1"/>
    </xf>
    <xf numFmtId="0" fontId="3" fillId="2" borderId="0" xfId="0" applyFont="1" applyFill="1"/>
    <xf numFmtId="0" fontId="7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164" fontId="3" fillId="2" borderId="3" xfId="0" applyNumberFormat="1" applyFont="1" applyFill="1" applyBorder="1"/>
    <xf numFmtId="164" fontId="3" fillId="2" borderId="4" xfId="0" applyNumberFormat="1" applyFont="1" applyFill="1" applyBorder="1"/>
    <xf numFmtId="3" fontId="3" fillId="2" borderId="4" xfId="0" applyNumberFormat="1" applyFont="1" applyFill="1" applyBorder="1" applyAlignment="1">
      <alignment horizontal="right" indent="1"/>
    </xf>
    <xf numFmtId="3" fontId="2" fillId="2" borderId="6" xfId="0" applyNumberFormat="1" applyFont="1" applyFill="1" applyBorder="1" applyAlignment="1">
      <alignment horizontal="right" indent="1"/>
    </xf>
    <xf numFmtId="164" fontId="3" fillId="2" borderId="0" xfId="0" applyNumberFormat="1" applyFont="1" applyFill="1"/>
    <xf numFmtId="0" fontId="4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3" fillId="2" borderId="9" xfId="0" applyNumberFormat="1" applyFont="1" applyFill="1" applyBorder="1"/>
    <xf numFmtId="164" fontId="3" fillId="2" borderId="8" xfId="0" applyNumberFormat="1" applyFont="1" applyFill="1" applyBorder="1"/>
    <xf numFmtId="164" fontId="2" fillId="2" borderId="7" xfId="0" applyNumberFormat="1" applyFont="1" applyFill="1" applyBorder="1"/>
    <xf numFmtId="3" fontId="3" fillId="2" borderId="4" xfId="0" applyNumberFormat="1" applyFont="1" applyFill="1" applyBorder="1"/>
    <xf numFmtId="3" fontId="2" fillId="2" borderId="4" xfId="0" applyNumberFormat="1" applyFont="1" applyFill="1" applyBorder="1"/>
    <xf numFmtId="3" fontId="2" fillId="2" borderId="6" xfId="0" applyNumberFormat="1" applyFont="1" applyFill="1" applyBorder="1"/>
    <xf numFmtId="164" fontId="2" fillId="2" borderId="6" xfId="0" applyNumberFormat="1" applyFont="1" applyFill="1" applyBorder="1"/>
    <xf numFmtId="164" fontId="2" fillId="2" borderId="4" xfId="0" applyNumberFormat="1" applyFont="1" applyFill="1" applyBorder="1"/>
    <xf numFmtId="164" fontId="2" fillId="2" borderId="4" xfId="0" applyNumberFormat="1" applyFont="1" applyFill="1" applyBorder="1" applyAlignment="1">
      <alignment vertical="center"/>
    </xf>
    <xf numFmtId="3" fontId="3" fillId="2" borderId="0" xfId="0" applyNumberFormat="1" applyFont="1" applyFill="1" applyBorder="1"/>
    <xf numFmtId="0" fontId="3" fillId="2" borderId="2" xfId="0" applyFont="1" applyFill="1" applyBorder="1"/>
    <xf numFmtId="164" fontId="2" fillId="2" borderId="4" xfId="0" applyNumberFormat="1" applyFont="1" applyFill="1" applyBorder="1" applyAlignment="1">
      <alignment horizontal="right" indent="1"/>
    </xf>
    <xf numFmtId="3" fontId="0" fillId="2" borderId="0" xfId="0" applyNumberFormat="1" applyFill="1"/>
    <xf numFmtId="0" fontId="9" fillId="2" borderId="0" xfId="0" applyFont="1" applyFill="1"/>
    <xf numFmtId="0" fontId="18" fillId="2" borderId="0" xfId="0" applyFont="1" applyFill="1"/>
    <xf numFmtId="0" fontId="0" fillId="2" borderId="0" xfId="0" applyFill="1" applyAlignment="1"/>
    <xf numFmtId="0" fontId="18" fillId="2" borderId="2" xfId="0" applyFont="1" applyFill="1" applyBorder="1"/>
    <xf numFmtId="0" fontId="2" fillId="2" borderId="0" xfId="2" applyFont="1" applyFill="1"/>
    <xf numFmtId="164" fontId="2" fillId="2" borderId="0" xfId="2" applyNumberFormat="1" applyFont="1" applyFill="1"/>
    <xf numFmtId="0" fontId="2" fillId="2" borderId="0" xfId="2" applyFont="1" applyFill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0" fillId="2" borderId="0" xfId="0" applyFill="1" applyAlignment="1">
      <alignment horizontal="left" indent="1"/>
    </xf>
    <xf numFmtId="0" fontId="0" fillId="2" borderId="0" xfId="0" applyNumberFormat="1" applyFill="1"/>
    <xf numFmtId="0" fontId="19" fillId="2" borderId="0" xfId="0" applyFont="1" applyFill="1"/>
    <xf numFmtId="164" fontId="0" fillId="2" borderId="0" xfId="0" applyNumberFormat="1" applyFill="1"/>
    <xf numFmtId="164" fontId="0" fillId="2" borderId="0" xfId="0" applyNumberFormat="1" applyFont="1" applyFill="1"/>
    <xf numFmtId="1" fontId="3" fillId="2" borderId="4" xfId="0" applyNumberFormat="1" applyFont="1" applyFill="1" applyBorder="1" applyAlignment="1">
      <alignment horizontal="right" indent="1"/>
    </xf>
    <xf numFmtId="1" fontId="2" fillId="2" borderId="6" xfId="0" applyNumberFormat="1" applyFont="1" applyFill="1" applyBorder="1" applyAlignment="1">
      <alignment horizontal="right" indent="1"/>
    </xf>
    <xf numFmtId="0" fontId="1" fillId="2" borderId="0" xfId="0" applyFont="1" applyFill="1"/>
    <xf numFmtId="0" fontId="3" fillId="2" borderId="0" xfId="0" applyFont="1" applyFill="1" applyBorder="1" applyAlignment="1">
      <alignment horizontal="center"/>
    </xf>
    <xf numFmtId="0" fontId="20" fillId="0" borderId="0" xfId="0" applyFont="1"/>
    <xf numFmtId="0" fontId="16" fillId="0" borderId="0" xfId="1" applyAlignment="1" applyProtection="1"/>
    <xf numFmtId="0" fontId="16" fillId="0" borderId="0" xfId="1" applyFont="1" applyAlignment="1" applyProtection="1"/>
    <xf numFmtId="0" fontId="17" fillId="2" borderId="34" xfId="0" applyFont="1" applyFill="1" applyBorder="1"/>
    <xf numFmtId="164" fontId="17" fillId="2" borderId="35" xfId="0" applyNumberFormat="1" applyFont="1" applyFill="1" applyBorder="1"/>
    <xf numFmtId="164" fontId="17" fillId="2" borderId="36" xfId="0" applyNumberFormat="1" applyFont="1" applyFill="1" applyBorder="1"/>
    <xf numFmtId="164" fontId="18" fillId="2" borderId="36" xfId="0" applyNumberFormat="1" applyFont="1" applyFill="1" applyBorder="1"/>
    <xf numFmtId="0" fontId="17" fillId="2" borderId="37" xfId="0" applyFont="1" applyFill="1" applyBorder="1"/>
    <xf numFmtId="164" fontId="17" fillId="2" borderId="37" xfId="0" applyNumberFormat="1" applyFont="1" applyFill="1" applyBorder="1"/>
    <xf numFmtId="164" fontId="17" fillId="2" borderId="38" xfId="0" applyNumberFormat="1" applyFont="1" applyFill="1" applyBorder="1"/>
    <xf numFmtId="164" fontId="18" fillId="2" borderId="37" xfId="0" applyNumberFormat="1" applyFont="1" applyFill="1" applyBorder="1"/>
    <xf numFmtId="164" fontId="18" fillId="2" borderId="38" xfId="0" applyNumberFormat="1" applyFont="1" applyFill="1" applyBorder="1"/>
    <xf numFmtId="0" fontId="17" fillId="2" borderId="39" xfId="0" applyFont="1" applyFill="1" applyBorder="1"/>
    <xf numFmtId="164" fontId="17" fillId="2" borderId="40" xfId="0" applyNumberFormat="1" applyFont="1" applyFill="1" applyBorder="1"/>
    <xf numFmtId="164" fontId="17" fillId="2" borderId="41" xfId="0" applyNumberFormat="1" applyFont="1" applyFill="1" applyBorder="1"/>
    <xf numFmtId="164" fontId="18" fillId="2" borderId="41" xfId="0" applyNumberFormat="1" applyFont="1" applyFill="1" applyBorder="1"/>
    <xf numFmtId="3" fontId="18" fillId="2" borderId="42" xfId="0" applyNumberFormat="1" applyFont="1" applyFill="1" applyBorder="1"/>
    <xf numFmtId="3" fontId="18" fillId="2" borderId="39" xfId="0" applyNumberFormat="1" applyFont="1" applyFill="1" applyBorder="1"/>
    <xf numFmtId="3" fontId="18" fillId="2" borderId="43" xfId="0" applyNumberFormat="1" applyFont="1" applyFill="1" applyBorder="1"/>
    <xf numFmtId="3" fontId="18" fillId="2" borderId="34" xfId="0" applyNumberFormat="1" applyFont="1" applyFill="1" applyBorder="1"/>
    <xf numFmtId="3" fontId="18" fillId="2" borderId="35" xfId="0" applyNumberFormat="1" applyFont="1" applyFill="1" applyBorder="1"/>
    <xf numFmtId="3" fontId="17" fillId="2" borderId="36" xfId="0" applyNumberFormat="1" applyFont="1" applyFill="1" applyBorder="1"/>
    <xf numFmtId="3" fontId="18" fillId="2" borderId="36" xfId="0" applyNumberFormat="1" applyFont="1" applyFill="1" applyBorder="1"/>
    <xf numFmtId="3" fontId="18" fillId="2" borderId="44" xfId="0" applyNumberFormat="1" applyFont="1" applyFill="1" applyBorder="1"/>
    <xf numFmtId="3" fontId="18" fillId="2" borderId="45" xfId="0" applyNumberFormat="1" applyFont="1" applyFill="1" applyBorder="1"/>
    <xf numFmtId="3" fontId="17" fillId="2" borderId="37" xfId="0" applyNumberFormat="1" applyFont="1" applyFill="1" applyBorder="1"/>
    <xf numFmtId="3" fontId="17" fillId="2" borderId="38" xfId="0" applyNumberFormat="1" applyFont="1" applyFill="1" applyBorder="1"/>
    <xf numFmtId="3" fontId="18" fillId="2" borderId="37" xfId="0" applyNumberFormat="1" applyFont="1" applyFill="1" applyBorder="1"/>
    <xf numFmtId="3" fontId="18" fillId="2" borderId="38" xfId="0" applyNumberFormat="1" applyFont="1" applyFill="1" applyBorder="1"/>
    <xf numFmtId="3" fontId="18" fillId="2" borderId="40" xfId="0" applyNumberFormat="1" applyFont="1" applyFill="1" applyBorder="1"/>
    <xf numFmtId="3" fontId="17" fillId="2" borderId="41" xfId="0" applyNumberFormat="1" applyFont="1" applyFill="1" applyBorder="1"/>
    <xf numFmtId="3" fontId="18" fillId="2" borderId="41" xfId="0" applyNumberFormat="1" applyFont="1" applyFill="1" applyBorder="1"/>
    <xf numFmtId="164" fontId="18" fillId="2" borderId="34" xfId="0" applyNumberFormat="1" applyFont="1" applyFill="1" applyBorder="1"/>
    <xf numFmtId="164" fontId="18" fillId="2" borderId="42" xfId="0" applyNumberFormat="1" applyFont="1" applyFill="1" applyBorder="1"/>
    <xf numFmtId="164" fontId="18" fillId="2" borderId="39" xfId="0" applyNumberFormat="1" applyFont="1" applyFill="1" applyBorder="1"/>
    <xf numFmtId="164" fontId="18" fillId="2" borderId="43" xfId="0" applyNumberFormat="1" applyFont="1" applyFill="1" applyBorder="1"/>
    <xf numFmtId="164" fontId="3" fillId="2" borderId="35" xfId="0" applyNumberFormat="1" applyFont="1" applyFill="1" applyBorder="1" applyAlignment="1">
      <alignment horizontal="right" indent="1"/>
    </xf>
    <xf numFmtId="164" fontId="3" fillId="2" borderId="36" xfId="0" applyNumberFormat="1" applyFont="1" applyFill="1" applyBorder="1" applyAlignment="1">
      <alignment horizontal="right" indent="1"/>
    </xf>
    <xf numFmtId="164" fontId="2" fillId="2" borderId="36" xfId="0" applyNumberFormat="1" applyFont="1" applyFill="1" applyBorder="1" applyAlignment="1">
      <alignment horizontal="right" indent="1"/>
    </xf>
    <xf numFmtId="164" fontId="2" fillId="2" borderId="42" xfId="0" applyNumberFormat="1" applyFont="1" applyFill="1" applyBorder="1" applyAlignment="1">
      <alignment horizontal="right" indent="1"/>
    </xf>
    <xf numFmtId="164" fontId="3" fillId="2" borderId="44" xfId="0" applyNumberFormat="1" applyFont="1" applyFill="1" applyBorder="1" applyAlignment="1">
      <alignment horizontal="right" indent="1"/>
    </xf>
    <xf numFmtId="164" fontId="3" fillId="2" borderId="45" xfId="0" applyNumberFormat="1" applyFont="1" applyFill="1" applyBorder="1" applyAlignment="1">
      <alignment horizontal="right" indent="1"/>
    </xf>
    <xf numFmtId="164" fontId="3" fillId="2" borderId="37" xfId="0" applyNumberFormat="1" applyFont="1" applyFill="1" applyBorder="1" applyAlignment="1">
      <alignment horizontal="right" indent="1"/>
    </xf>
    <xf numFmtId="164" fontId="3" fillId="2" borderId="38" xfId="0" applyNumberFormat="1" applyFont="1" applyFill="1" applyBorder="1" applyAlignment="1">
      <alignment horizontal="right" indent="1"/>
    </xf>
    <xf numFmtId="164" fontId="2" fillId="2" borderId="37" xfId="0" applyNumberFormat="1" applyFont="1" applyFill="1" applyBorder="1" applyAlignment="1">
      <alignment horizontal="right" indent="1"/>
    </xf>
    <xf numFmtId="164" fontId="2" fillId="2" borderId="38" xfId="0" applyNumberFormat="1" applyFont="1" applyFill="1" applyBorder="1" applyAlignment="1">
      <alignment horizontal="right" indent="1"/>
    </xf>
    <xf numFmtId="164" fontId="2" fillId="2" borderId="39" xfId="0" applyNumberFormat="1" applyFont="1" applyFill="1" applyBorder="1" applyAlignment="1">
      <alignment horizontal="right" indent="1"/>
    </xf>
    <xf numFmtId="164" fontId="2" fillId="2" borderId="43" xfId="0" applyNumberFormat="1" applyFont="1" applyFill="1" applyBorder="1" applyAlignment="1">
      <alignment horizontal="right" indent="1"/>
    </xf>
    <xf numFmtId="164" fontId="3" fillId="2" borderId="40" xfId="0" applyNumberFormat="1" applyFont="1" applyFill="1" applyBorder="1" applyAlignment="1">
      <alignment horizontal="right" indent="1"/>
    </xf>
    <xf numFmtId="164" fontId="3" fillId="2" borderId="41" xfId="0" applyNumberFormat="1" applyFont="1" applyFill="1" applyBorder="1" applyAlignment="1">
      <alignment horizontal="right" indent="1"/>
    </xf>
    <xf numFmtId="164" fontId="2" fillId="2" borderId="41" xfId="0" applyNumberFormat="1" applyFont="1" applyFill="1" applyBorder="1" applyAlignment="1">
      <alignment horizontal="right" indent="1"/>
    </xf>
    <xf numFmtId="164" fontId="2" fillId="2" borderId="34" xfId="0" applyNumberFormat="1" applyFont="1" applyFill="1" applyBorder="1" applyAlignment="1">
      <alignment horizontal="right" indent="1"/>
    </xf>
    <xf numFmtId="164" fontId="3" fillId="2" borderId="10" xfId="0" applyNumberFormat="1" applyFont="1" applyFill="1" applyBorder="1"/>
    <xf numFmtId="164" fontId="3" fillId="2" borderId="5" xfId="0" applyNumberFormat="1" applyFont="1" applyFill="1" applyBorder="1"/>
    <xf numFmtId="164" fontId="3" fillId="2" borderId="5" xfId="0" applyNumberFormat="1" applyFont="1" applyFill="1" applyBorder="1" applyAlignment="1">
      <alignment horizontal="right" indent="1"/>
    </xf>
    <xf numFmtId="164" fontId="2" fillId="2" borderId="11" xfId="0" applyNumberFormat="1" applyFont="1" applyFill="1" applyBorder="1" applyAlignment="1">
      <alignment horizontal="right" indent="1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wrapText="1"/>
    </xf>
    <xf numFmtId="164" fontId="3" fillId="2" borderId="16" xfId="0" applyNumberFormat="1" applyFont="1" applyFill="1" applyBorder="1"/>
    <xf numFmtId="164" fontId="3" fillId="2" borderId="17" xfId="0" applyNumberFormat="1" applyFont="1" applyFill="1" applyBorder="1"/>
    <xf numFmtId="164" fontId="3" fillId="2" borderId="18" xfId="0" applyNumberFormat="1" applyFont="1" applyFill="1" applyBorder="1"/>
    <xf numFmtId="164" fontId="3" fillId="2" borderId="19" xfId="0" applyNumberFormat="1" applyFont="1" applyFill="1" applyBorder="1"/>
    <xf numFmtId="164" fontId="3" fillId="2" borderId="18" xfId="0" applyNumberFormat="1" applyFont="1" applyFill="1" applyBorder="1" applyAlignment="1">
      <alignment horizontal="right" indent="1"/>
    </xf>
    <xf numFmtId="164" fontId="3" fillId="2" borderId="19" xfId="0" applyNumberFormat="1" applyFont="1" applyFill="1" applyBorder="1" applyAlignment="1">
      <alignment horizontal="right" indent="1"/>
    </xf>
    <xf numFmtId="164" fontId="2" fillId="2" borderId="18" xfId="0" applyNumberFormat="1" applyFont="1" applyFill="1" applyBorder="1" applyAlignment="1">
      <alignment horizontal="right" indent="1"/>
    </xf>
    <xf numFmtId="164" fontId="2" fillId="2" borderId="19" xfId="0" applyNumberFormat="1" applyFont="1" applyFill="1" applyBorder="1" applyAlignment="1">
      <alignment horizontal="right" indent="1"/>
    </xf>
    <xf numFmtId="164" fontId="2" fillId="2" borderId="20" xfId="0" applyNumberFormat="1" applyFont="1" applyFill="1" applyBorder="1" applyAlignment="1">
      <alignment horizontal="right" indent="1"/>
    </xf>
    <xf numFmtId="164" fontId="2" fillId="2" borderId="21" xfId="0" applyNumberFormat="1" applyFont="1" applyFill="1" applyBorder="1" applyAlignment="1">
      <alignment horizontal="right" indent="1"/>
    </xf>
    <xf numFmtId="164" fontId="3" fillId="2" borderId="8" xfId="0" applyNumberFormat="1" applyFont="1" applyFill="1" applyBorder="1" applyAlignment="1">
      <alignment horizontal="right" indent="1"/>
    </xf>
    <xf numFmtId="164" fontId="2" fillId="2" borderId="7" xfId="0" applyNumberFormat="1" applyFont="1" applyFill="1" applyBorder="1" applyAlignment="1">
      <alignment horizontal="right" indent="1"/>
    </xf>
    <xf numFmtId="164" fontId="3" fillId="2" borderId="10" xfId="0" applyNumberFormat="1" applyFont="1" applyFill="1" applyBorder="1" applyAlignment="1">
      <alignment horizontal="right" indent="1"/>
    </xf>
    <xf numFmtId="164" fontId="3" fillId="2" borderId="16" xfId="0" applyNumberFormat="1" applyFont="1" applyFill="1" applyBorder="1" applyAlignment="1">
      <alignment horizontal="right" indent="1"/>
    </xf>
    <xf numFmtId="164" fontId="3" fillId="2" borderId="17" xfId="0" applyNumberFormat="1" applyFont="1" applyFill="1" applyBorder="1" applyAlignment="1">
      <alignment horizontal="right" indent="1"/>
    </xf>
    <xf numFmtId="164" fontId="3" fillId="2" borderId="9" xfId="0" applyNumberFormat="1" applyFont="1" applyFill="1" applyBorder="1" applyAlignment="1">
      <alignment horizontal="right" indent="1"/>
    </xf>
    <xf numFmtId="0" fontId="3" fillId="2" borderId="12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18" fillId="2" borderId="1" xfId="0" applyFont="1" applyFill="1" applyBorder="1"/>
    <xf numFmtId="0" fontId="21" fillId="2" borderId="2" xfId="0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164" fontId="2" fillId="2" borderId="18" xfId="0" applyNumberFormat="1" applyFont="1" applyFill="1" applyBorder="1" applyAlignment="1">
      <alignment vertical="center"/>
    </xf>
    <xf numFmtId="164" fontId="2" fillId="2" borderId="19" xfId="0" applyNumberFormat="1" applyFont="1" applyFill="1" applyBorder="1" applyAlignment="1">
      <alignment vertical="center"/>
    </xf>
    <xf numFmtId="164" fontId="2" fillId="2" borderId="20" xfId="0" applyNumberFormat="1" applyFont="1" applyFill="1" applyBorder="1"/>
    <xf numFmtId="164" fontId="2" fillId="2" borderId="21" xfId="0" applyNumberFormat="1" applyFont="1" applyFill="1" applyBorder="1"/>
    <xf numFmtId="0" fontId="4" fillId="2" borderId="15" xfId="0" applyFont="1" applyFill="1" applyBorder="1" applyAlignment="1">
      <alignment horizontal="center" vertical="top" wrapText="1"/>
    </xf>
    <xf numFmtId="3" fontId="3" fillId="2" borderId="18" xfId="0" applyNumberFormat="1" applyFont="1" applyFill="1" applyBorder="1"/>
    <xf numFmtId="3" fontId="3" fillId="2" borderId="19" xfId="0" applyNumberFormat="1" applyFont="1" applyFill="1" applyBorder="1"/>
    <xf numFmtId="3" fontId="2" fillId="2" borderId="18" xfId="0" applyNumberFormat="1" applyFont="1" applyFill="1" applyBorder="1"/>
    <xf numFmtId="3" fontId="2" fillId="2" borderId="19" xfId="0" applyNumberFormat="1" applyFont="1" applyFill="1" applyBorder="1"/>
    <xf numFmtId="3" fontId="2" fillId="2" borderId="20" xfId="0" applyNumberFormat="1" applyFont="1" applyFill="1" applyBorder="1"/>
    <xf numFmtId="3" fontId="2" fillId="2" borderId="21" xfId="0" applyNumberFormat="1" applyFont="1" applyFill="1" applyBorder="1"/>
    <xf numFmtId="3" fontId="3" fillId="2" borderId="8" xfId="0" applyNumberFormat="1" applyFont="1" applyFill="1" applyBorder="1"/>
    <xf numFmtId="3" fontId="2" fillId="2" borderId="7" xfId="0" applyNumberFormat="1" applyFont="1" applyFill="1" applyBorder="1"/>
    <xf numFmtId="0" fontId="2" fillId="2" borderId="22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3" fontId="3" fillId="2" borderId="5" xfId="0" applyNumberFormat="1" applyFont="1" applyFill="1" applyBorder="1" applyAlignment="1">
      <alignment horizontal="right" indent="1"/>
    </xf>
    <xf numFmtId="3" fontId="2" fillId="2" borderId="11" xfId="0" applyNumberFormat="1" applyFont="1" applyFill="1" applyBorder="1" applyAlignment="1">
      <alignment horizontal="right" inden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3" fontId="3" fillId="2" borderId="18" xfId="0" applyNumberFormat="1" applyFont="1" applyFill="1" applyBorder="1" applyAlignment="1">
      <alignment horizontal="right" indent="1"/>
    </xf>
    <xf numFmtId="3" fontId="3" fillId="2" borderId="19" xfId="0" applyNumberFormat="1" applyFont="1" applyFill="1" applyBorder="1" applyAlignment="1">
      <alignment horizontal="right" indent="1"/>
    </xf>
    <xf numFmtId="3" fontId="2" fillId="2" borderId="20" xfId="0" applyNumberFormat="1" applyFont="1" applyFill="1" applyBorder="1" applyAlignment="1">
      <alignment horizontal="right" indent="1"/>
    </xf>
    <xf numFmtId="3" fontId="2" fillId="2" borderId="21" xfId="0" applyNumberFormat="1" applyFont="1" applyFill="1" applyBorder="1" applyAlignment="1">
      <alignment horizontal="right" indent="1"/>
    </xf>
    <xf numFmtId="3" fontId="3" fillId="2" borderId="8" xfId="0" applyNumberFormat="1" applyFont="1" applyFill="1" applyBorder="1" applyAlignment="1">
      <alignment horizontal="right" indent="1"/>
    </xf>
    <xf numFmtId="0" fontId="17" fillId="2" borderId="23" xfId="0" applyFont="1" applyFill="1" applyBorder="1"/>
    <xf numFmtId="165" fontId="17" fillId="2" borderId="37" xfId="3" applyNumberFormat="1" applyFont="1" applyFill="1" applyBorder="1"/>
    <xf numFmtId="165" fontId="17" fillId="2" borderId="32" xfId="3" applyNumberFormat="1" applyFont="1" applyFill="1" applyBorder="1"/>
    <xf numFmtId="165" fontId="17" fillId="2" borderId="38" xfId="3" applyNumberFormat="1" applyFont="1" applyFill="1" applyBorder="1"/>
    <xf numFmtId="0" fontId="18" fillId="2" borderId="23" xfId="0" applyFont="1" applyFill="1" applyBorder="1"/>
    <xf numFmtId="165" fontId="18" fillId="2" borderId="37" xfId="3" applyNumberFormat="1" applyFont="1" applyFill="1" applyBorder="1"/>
    <xf numFmtId="165" fontId="18" fillId="2" borderId="32" xfId="3" applyNumberFormat="1" applyFont="1" applyFill="1" applyBorder="1"/>
    <xf numFmtId="165" fontId="18" fillId="2" borderId="38" xfId="3" applyNumberFormat="1" applyFont="1" applyFill="1" applyBorder="1"/>
    <xf numFmtId="0" fontId="22" fillId="2" borderId="23" xfId="0" applyFont="1" applyFill="1" applyBorder="1"/>
    <xf numFmtId="0" fontId="21" fillId="2" borderId="24" xfId="0" applyFont="1" applyFill="1" applyBorder="1"/>
    <xf numFmtId="3" fontId="17" fillId="2" borderId="39" xfId="0" applyNumberFormat="1" applyFont="1" applyFill="1" applyBorder="1"/>
    <xf numFmtId="3" fontId="17" fillId="2" borderId="33" xfId="0" applyNumberFormat="1" applyFont="1" applyFill="1" applyBorder="1"/>
    <xf numFmtId="3" fontId="17" fillId="2" borderId="43" xfId="0" applyNumberFormat="1" applyFont="1" applyFill="1" applyBorder="1"/>
    <xf numFmtId="0" fontId="17" fillId="2" borderId="25" xfId="0" applyFont="1" applyFill="1" applyBorder="1"/>
    <xf numFmtId="0" fontId="22" fillId="2" borderId="12" xfId="0" applyFont="1" applyFill="1" applyBorder="1"/>
    <xf numFmtId="0" fontId="17" fillId="2" borderId="14" xfId="0" applyFont="1" applyFill="1" applyBorder="1"/>
    <xf numFmtId="0" fontId="18" fillId="2" borderId="25" xfId="0" applyFont="1" applyFill="1" applyBorder="1"/>
    <xf numFmtId="0" fontId="17" fillId="2" borderId="12" xfId="0" applyFont="1" applyFill="1" applyBorder="1"/>
    <xf numFmtId="0" fontId="18" fillId="2" borderId="12" xfId="0" applyFont="1" applyFill="1" applyBorder="1"/>
    <xf numFmtId="0" fontId="21" fillId="2" borderId="12" xfId="0" applyFont="1" applyFill="1" applyBorder="1"/>
    <xf numFmtId="0" fontId="18" fillId="2" borderId="14" xfId="0" applyFont="1" applyFill="1" applyBorder="1"/>
    <xf numFmtId="0" fontId="3" fillId="2" borderId="25" xfId="0" applyFont="1" applyFill="1" applyBorder="1"/>
    <xf numFmtId="0" fontId="3" fillId="2" borderId="12" xfId="0" applyFont="1" applyFill="1" applyBorder="1"/>
    <xf numFmtId="0" fontId="7" fillId="2" borderId="12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2" xfId="0" applyFont="1" applyFill="1" applyBorder="1" applyAlignment="1">
      <alignment horizontal="right"/>
    </xf>
    <xf numFmtId="0" fontId="2" fillId="2" borderId="14" xfId="0" applyFont="1" applyFill="1" applyBorder="1" applyAlignment="1"/>
    <xf numFmtId="164" fontId="3" fillId="2" borderId="44" xfId="0" applyNumberFormat="1" applyFont="1" applyFill="1" applyBorder="1"/>
    <xf numFmtId="164" fontId="3" fillId="2" borderId="46" xfId="0" applyNumberFormat="1" applyFont="1" applyFill="1" applyBorder="1"/>
    <xf numFmtId="164" fontId="3" fillId="2" borderId="45" xfId="0" applyNumberFormat="1" applyFont="1" applyFill="1" applyBorder="1"/>
    <xf numFmtId="164" fontId="3" fillId="2" borderId="37" xfId="0" applyNumberFormat="1" applyFont="1" applyFill="1" applyBorder="1"/>
    <xf numFmtId="164" fontId="3" fillId="2" borderId="32" xfId="0" applyNumberFormat="1" applyFont="1" applyFill="1" applyBorder="1"/>
    <xf numFmtId="164" fontId="3" fillId="2" borderId="38" xfId="0" applyNumberFormat="1" applyFont="1" applyFill="1" applyBorder="1"/>
    <xf numFmtId="164" fontId="2" fillId="2" borderId="37" xfId="0" applyNumberFormat="1" applyFont="1" applyFill="1" applyBorder="1" applyAlignment="1"/>
    <xf numFmtId="164" fontId="2" fillId="2" borderId="32" xfId="0" applyNumberFormat="1" applyFont="1" applyFill="1" applyBorder="1" applyAlignment="1"/>
    <xf numFmtId="164" fontId="2" fillId="2" borderId="38" xfId="0" applyNumberFormat="1" applyFont="1" applyFill="1" applyBorder="1" applyAlignment="1"/>
    <xf numFmtId="164" fontId="2" fillId="2" borderId="39" xfId="0" applyNumberFormat="1" applyFont="1" applyFill="1" applyBorder="1"/>
    <xf numFmtId="164" fontId="2" fillId="2" borderId="33" xfId="0" applyNumberFormat="1" applyFont="1" applyFill="1" applyBorder="1"/>
    <xf numFmtId="164" fontId="2" fillId="2" borderId="43" xfId="0" applyNumberFormat="1" applyFont="1" applyFill="1" applyBorder="1"/>
    <xf numFmtId="0" fontId="0" fillId="2" borderId="0" xfId="0" applyFill="1" applyBorder="1"/>
    <xf numFmtId="164" fontId="2" fillId="2" borderId="37" xfId="0" applyNumberFormat="1" applyFont="1" applyFill="1" applyBorder="1"/>
    <xf numFmtId="164" fontId="2" fillId="2" borderId="32" xfId="0" applyNumberFormat="1" applyFont="1" applyFill="1" applyBorder="1"/>
    <xf numFmtId="164" fontId="2" fillId="2" borderId="38" xfId="0" applyNumberFormat="1" applyFont="1" applyFill="1" applyBorder="1"/>
    <xf numFmtId="0" fontId="22" fillId="2" borderId="2" xfId="0" applyFont="1" applyFill="1" applyBorder="1" applyAlignment="1">
      <alignment vertical="top" wrapText="1"/>
    </xf>
    <xf numFmtId="164" fontId="18" fillId="2" borderId="0" xfId="0" applyNumberFormat="1" applyFont="1" applyFill="1" applyBorder="1"/>
    <xf numFmtId="164" fontId="17" fillId="2" borderId="0" xfId="0" applyNumberFormat="1" applyFont="1" applyFill="1" applyBorder="1"/>
    <xf numFmtId="166" fontId="0" fillId="2" borderId="0" xfId="0" applyNumberFormat="1" applyFont="1" applyFill="1"/>
    <xf numFmtId="0" fontId="22" fillId="2" borderId="14" xfId="0" applyFont="1" applyFill="1" applyBorder="1" applyAlignment="1">
      <alignment vertical="top" wrapText="1"/>
    </xf>
    <xf numFmtId="164" fontId="17" fillId="2" borderId="12" xfId="0" applyNumberFormat="1" applyFont="1" applyFill="1" applyBorder="1"/>
    <xf numFmtId="164" fontId="18" fillId="2" borderId="12" xfId="0" applyNumberFormat="1" applyFont="1" applyFill="1" applyBorder="1"/>
    <xf numFmtId="3" fontId="18" fillId="2" borderId="14" xfId="0" applyNumberFormat="1" applyFont="1" applyFill="1" applyBorder="1"/>
    <xf numFmtId="0" fontId="17" fillId="2" borderId="13" xfId="0" applyFont="1" applyFill="1" applyBorder="1"/>
    <xf numFmtId="0" fontId="22" fillId="2" borderId="15" xfId="0" applyFont="1" applyFill="1" applyBorder="1" applyAlignment="1">
      <alignment vertical="top" wrapText="1"/>
    </xf>
    <xf numFmtId="164" fontId="17" fillId="2" borderId="13" xfId="0" applyNumberFormat="1" applyFont="1" applyFill="1" applyBorder="1"/>
    <xf numFmtId="164" fontId="18" fillId="2" borderId="13" xfId="0" applyNumberFormat="1" applyFont="1" applyFill="1" applyBorder="1"/>
    <xf numFmtId="3" fontId="18" fillId="2" borderId="15" xfId="0" applyNumberFormat="1" applyFont="1" applyFill="1" applyBorder="1"/>
    <xf numFmtId="164" fontId="17" fillId="2" borderId="25" xfId="0" applyNumberFormat="1" applyFont="1" applyFill="1" applyBorder="1"/>
    <xf numFmtId="0" fontId="0" fillId="2" borderId="26" xfId="0" applyFill="1" applyBorder="1"/>
    <xf numFmtId="0" fontId="0" fillId="2" borderId="13" xfId="0" applyFill="1" applyBorder="1"/>
    <xf numFmtId="0" fontId="0" fillId="2" borderId="15" xfId="0" applyFill="1" applyBorder="1"/>
    <xf numFmtId="0" fontId="17" fillId="2" borderId="15" xfId="0" applyFont="1" applyFill="1" applyBorder="1"/>
    <xf numFmtId="164" fontId="17" fillId="2" borderId="26" xfId="0" applyNumberFormat="1" applyFont="1" applyFill="1" applyBorder="1"/>
    <xf numFmtId="164" fontId="3" fillId="2" borderId="1" xfId="0" applyNumberFormat="1" applyFont="1" applyFill="1" applyBorder="1" applyAlignment="1">
      <alignment horizontal="right" indent="1"/>
    </xf>
    <xf numFmtId="164" fontId="3" fillId="2" borderId="0" xfId="0" applyNumberFormat="1" applyFont="1" applyFill="1" applyBorder="1" applyAlignment="1">
      <alignment horizontal="right" indent="1"/>
    </xf>
    <xf numFmtId="164" fontId="3" fillId="2" borderId="25" xfId="0" applyNumberFormat="1" applyFont="1" applyFill="1" applyBorder="1" applyAlignment="1">
      <alignment horizontal="right" indent="1"/>
    </xf>
    <xf numFmtId="164" fontId="3" fillId="2" borderId="12" xfId="0" applyNumberFormat="1" applyFont="1" applyFill="1" applyBorder="1" applyAlignment="1">
      <alignment horizontal="right" indent="1"/>
    </xf>
    <xf numFmtId="164" fontId="2" fillId="2" borderId="14" xfId="0" applyNumberFormat="1" applyFont="1" applyFill="1" applyBorder="1" applyAlignment="1">
      <alignment horizontal="right" indent="1"/>
    </xf>
    <xf numFmtId="3" fontId="18" fillId="2" borderId="13" xfId="0" applyNumberFormat="1" applyFont="1" applyFill="1" applyBorder="1"/>
    <xf numFmtId="0" fontId="17" fillId="2" borderId="42" xfId="0" applyFont="1" applyFill="1" applyBorder="1"/>
    <xf numFmtId="0" fontId="18" fillId="2" borderId="0" xfId="0" applyFont="1" applyFill="1" applyBorder="1"/>
    <xf numFmtId="3" fontId="18" fillId="2" borderId="0" xfId="0" applyNumberFormat="1" applyFont="1" applyFill="1" applyBorder="1"/>
    <xf numFmtId="3" fontId="2" fillId="2" borderId="7" xfId="0" applyNumberFormat="1" applyFont="1" applyFill="1" applyBorder="1" applyAlignment="1">
      <alignment horizontal="right"/>
    </xf>
    <xf numFmtId="0" fontId="21" fillId="2" borderId="14" xfId="0" applyFont="1" applyFill="1" applyBorder="1"/>
    <xf numFmtId="3" fontId="3" fillId="2" borderId="13" xfId="0" applyNumberFormat="1" applyFont="1" applyFill="1" applyBorder="1"/>
    <xf numFmtId="164" fontId="3" fillId="2" borderId="16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3" fillId="2" borderId="19" xfId="0" applyNumberFormat="1" applyFont="1" applyFill="1" applyBorder="1" applyAlignment="1">
      <alignment horizontal="right"/>
    </xf>
    <xf numFmtId="164" fontId="3" fillId="2" borderId="37" xfId="0" applyNumberFormat="1" applyFont="1" applyFill="1" applyBorder="1" applyAlignment="1">
      <alignment horizontal="right"/>
    </xf>
    <xf numFmtId="164" fontId="3" fillId="2" borderId="32" xfId="0" applyNumberFormat="1" applyFont="1" applyFill="1" applyBorder="1" applyAlignment="1">
      <alignment horizontal="right"/>
    </xf>
    <xf numFmtId="164" fontId="3" fillId="2" borderId="38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3" fontId="17" fillId="2" borderId="37" xfId="0" applyNumberFormat="1" applyFont="1" applyFill="1" applyBorder="1" applyAlignment="1">
      <alignment horizontal="right"/>
    </xf>
    <xf numFmtId="3" fontId="17" fillId="2" borderId="38" xfId="0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/>
    </xf>
    <xf numFmtId="0" fontId="7" fillId="2" borderId="12" xfId="0" applyFont="1" applyFill="1" applyBorder="1" applyAlignment="1">
      <alignment vertical="top"/>
    </xf>
    <xf numFmtId="0" fontId="2" fillId="2" borderId="25" xfId="0" applyFont="1" applyFill="1" applyBorder="1"/>
    <xf numFmtId="0" fontId="8" fillId="2" borderId="12" xfId="0" applyFont="1" applyFill="1" applyBorder="1"/>
    <xf numFmtId="0" fontId="3" fillId="2" borderId="12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/>
    </xf>
    <xf numFmtId="0" fontId="0" fillId="2" borderId="2" xfId="0" applyFill="1" applyBorder="1"/>
    <xf numFmtId="0" fontId="22" fillId="2" borderId="14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2" fillId="2" borderId="15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top"/>
    </xf>
    <xf numFmtId="0" fontId="23" fillId="2" borderId="15" xfId="0" applyFont="1" applyFill="1" applyBorder="1" applyAlignment="1">
      <alignment vertical="center"/>
    </xf>
    <xf numFmtId="164" fontId="22" fillId="2" borderId="14" xfId="0" applyNumberFormat="1" applyFont="1" applyFill="1" applyBorder="1" applyAlignment="1">
      <alignment vertical="top" wrapText="1"/>
    </xf>
    <xf numFmtId="164" fontId="22" fillId="2" borderId="2" xfId="0" applyNumberFormat="1" applyFont="1" applyFill="1" applyBorder="1" applyAlignment="1">
      <alignment vertical="top" wrapText="1"/>
    </xf>
    <xf numFmtId="164" fontId="22" fillId="2" borderId="15" xfId="0" applyNumberFormat="1" applyFont="1" applyFill="1" applyBorder="1" applyAlignment="1">
      <alignment vertical="top" wrapText="1"/>
    </xf>
    <xf numFmtId="0" fontId="2" fillId="2" borderId="12" xfId="0" applyFont="1" applyFill="1" applyBorder="1"/>
    <xf numFmtId="0" fontId="8" fillId="2" borderId="2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3" fillId="2" borderId="25" xfId="0" applyFont="1" applyFill="1" applyBorder="1" applyAlignment="1">
      <alignment vertical="top"/>
    </xf>
    <xf numFmtId="164" fontId="17" fillId="2" borderId="12" xfId="0" applyNumberFormat="1" applyFont="1" applyFill="1" applyBorder="1" applyAlignment="1">
      <alignment vertical="top"/>
    </xf>
    <xf numFmtId="164" fontId="17" fillId="2" borderId="0" xfId="0" applyNumberFormat="1" applyFont="1" applyFill="1" applyBorder="1" applyAlignment="1">
      <alignment vertical="top"/>
    </xf>
    <xf numFmtId="164" fontId="17" fillId="2" borderId="13" xfId="0" applyNumberFormat="1" applyFont="1" applyFill="1" applyBorder="1" applyAlignment="1">
      <alignment vertical="top"/>
    </xf>
    <xf numFmtId="0" fontId="17" fillId="2" borderId="12" xfId="0" applyFont="1" applyFill="1" applyBorder="1" applyAlignment="1">
      <alignment vertical="top"/>
    </xf>
    <xf numFmtId="0" fontId="17" fillId="2" borderId="0" xfId="0" applyFont="1" applyFill="1" applyBorder="1" applyAlignment="1">
      <alignment vertical="top"/>
    </xf>
    <xf numFmtId="0" fontId="17" fillId="2" borderId="13" xfId="0" applyFont="1" applyFill="1" applyBorder="1" applyAlignment="1">
      <alignment vertical="top"/>
    </xf>
    <xf numFmtId="0" fontId="18" fillId="2" borderId="26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164" fontId="3" fillId="2" borderId="13" xfId="0" applyNumberFormat="1" applyFont="1" applyFill="1" applyBorder="1" applyAlignment="1">
      <alignment horizontal="right" indent="1"/>
    </xf>
    <xf numFmtId="0" fontId="3" fillId="2" borderId="14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right" vertical="top"/>
    </xf>
    <xf numFmtId="0" fontId="3" fillId="2" borderId="12" xfId="0" applyFont="1" applyFill="1" applyBorder="1" applyAlignment="1">
      <alignment vertical="top"/>
    </xf>
    <xf numFmtId="164" fontId="17" fillId="2" borderId="25" xfId="0" applyNumberFormat="1" applyFont="1" applyFill="1" applyBorder="1" applyAlignment="1">
      <alignment vertical="top"/>
    </xf>
    <xf numFmtId="164" fontId="22" fillId="2" borderId="12" xfId="0" applyNumberFormat="1" applyFont="1" applyFill="1" applyBorder="1" applyAlignment="1">
      <alignment vertical="top"/>
    </xf>
    <xf numFmtId="164" fontId="17" fillId="2" borderId="14" xfId="0" applyNumberFormat="1" applyFont="1" applyFill="1" applyBorder="1" applyAlignment="1">
      <alignment vertical="top"/>
    </xf>
    <xf numFmtId="164" fontId="22" fillId="2" borderId="12" xfId="0" applyNumberFormat="1" applyFont="1" applyFill="1" applyBorder="1"/>
    <xf numFmtId="164" fontId="21" fillId="2" borderId="12" xfId="0" applyNumberFormat="1" applyFont="1" applyFill="1" applyBorder="1"/>
    <xf numFmtId="164" fontId="18" fillId="2" borderId="14" xfId="0" applyNumberFormat="1" applyFont="1" applyFill="1" applyBorder="1" applyAlignment="1">
      <alignment wrapText="1"/>
    </xf>
    <xf numFmtId="0" fontId="17" fillId="2" borderId="25" xfId="0" applyFont="1" applyFill="1" applyBorder="1" applyAlignment="1">
      <alignment vertical="top"/>
    </xf>
    <xf numFmtId="0" fontId="22" fillId="2" borderId="12" xfId="0" applyFont="1" applyFill="1" applyBorder="1" applyAlignment="1">
      <alignment vertical="top"/>
    </xf>
    <xf numFmtId="0" fontId="17" fillId="2" borderId="14" xfId="0" applyFont="1" applyFill="1" applyBorder="1" applyAlignment="1">
      <alignment vertical="top"/>
    </xf>
    <xf numFmtId="0" fontId="2" fillId="2" borderId="14" xfId="0" applyFont="1" applyFill="1" applyBorder="1"/>
    <xf numFmtId="0" fontId="2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left" indent="1"/>
    </xf>
    <xf numFmtId="0" fontId="2" fillId="2" borderId="14" xfId="0" applyFont="1" applyFill="1" applyBorder="1" applyAlignment="1">
      <alignment wrapText="1"/>
    </xf>
    <xf numFmtId="0" fontId="7" fillId="2" borderId="14" xfId="0" applyFont="1" applyFill="1" applyBorder="1" applyAlignment="1">
      <alignment vertical="top"/>
    </xf>
    <xf numFmtId="0" fontId="7" fillId="2" borderId="12" xfId="0" applyFont="1" applyFill="1" applyBorder="1" applyAlignment="1">
      <alignment wrapText="1"/>
    </xf>
    <xf numFmtId="0" fontId="7" fillId="2" borderId="12" xfId="0" applyFont="1" applyFill="1" applyBorder="1" applyAlignment="1">
      <alignment vertical="center"/>
    </xf>
    <xf numFmtId="0" fontId="3" fillId="2" borderId="16" xfId="0" applyFont="1" applyFill="1" applyBorder="1"/>
    <xf numFmtId="0" fontId="4" fillId="2" borderId="18" xfId="0" applyFont="1" applyFill="1" applyBorder="1" applyAlignment="1">
      <alignment vertical="top"/>
    </xf>
    <xf numFmtId="0" fontId="1" fillId="2" borderId="20" xfId="0" applyFont="1" applyFill="1" applyBorder="1" applyAlignment="1">
      <alignment wrapText="1"/>
    </xf>
    <xf numFmtId="0" fontId="24" fillId="2" borderId="0" xfId="0" applyFont="1" applyFill="1"/>
    <xf numFmtId="0" fontId="12" fillId="2" borderId="0" xfId="0" applyFont="1" applyFill="1"/>
    <xf numFmtId="0" fontId="25" fillId="2" borderId="0" xfId="0" applyFont="1" applyFill="1"/>
    <xf numFmtId="0" fontId="25" fillId="2" borderId="0" xfId="0" applyFont="1" applyFill="1" applyAlignment="1"/>
    <xf numFmtId="0" fontId="26" fillId="2" borderId="0" xfId="0" applyFont="1" applyFill="1"/>
    <xf numFmtId="0" fontId="24" fillId="2" borderId="2" xfId="0" applyFont="1" applyFill="1" applyBorder="1"/>
    <xf numFmtId="0" fontId="22" fillId="2" borderId="24" xfId="0" applyFont="1" applyFill="1" applyBorder="1" applyAlignment="1">
      <alignment vertical="top"/>
    </xf>
    <xf numFmtId="0" fontId="22" fillId="2" borderId="14" xfId="0" applyFont="1" applyFill="1" applyBorder="1" applyAlignment="1">
      <alignment vertical="top"/>
    </xf>
    <xf numFmtId="0" fontId="17" fillId="2" borderId="23" xfId="0" applyFont="1" applyFill="1" applyBorder="1" applyAlignment="1">
      <alignment vertical="top"/>
    </xf>
    <xf numFmtId="0" fontId="17" fillId="2" borderId="22" xfId="0" applyFont="1" applyFill="1" applyBorder="1" applyAlignment="1">
      <alignment vertical="top"/>
    </xf>
    <xf numFmtId="0" fontId="18" fillId="2" borderId="44" xfId="0" applyFont="1" applyFill="1" applyBorder="1" applyAlignment="1">
      <alignment vertical="top"/>
    </xf>
    <xf numFmtId="0" fontId="18" fillId="2" borderId="46" xfId="0" applyFont="1" applyFill="1" applyBorder="1" applyAlignment="1">
      <alignment vertical="top"/>
    </xf>
    <xf numFmtId="0" fontId="18" fillId="2" borderId="46" xfId="0" applyFont="1" applyFill="1" applyBorder="1" applyAlignment="1">
      <alignment vertical="top" wrapText="1"/>
    </xf>
    <xf numFmtId="0" fontId="18" fillId="2" borderId="45" xfId="0" applyFont="1" applyFill="1" applyBorder="1" applyAlignment="1">
      <alignment vertical="top"/>
    </xf>
    <xf numFmtId="0" fontId="22" fillId="2" borderId="39" xfId="0" applyFont="1" applyFill="1" applyBorder="1" applyAlignment="1">
      <alignment vertical="top"/>
    </xf>
    <xf numFmtId="0" fontId="22" fillId="2" borderId="33" xfId="0" applyFont="1" applyFill="1" applyBorder="1" applyAlignment="1">
      <alignment vertical="top"/>
    </xf>
    <xf numFmtId="0" fontId="22" fillId="2" borderId="33" xfId="0" applyFont="1" applyFill="1" applyBorder="1" applyAlignment="1">
      <alignment vertical="top" wrapText="1"/>
    </xf>
    <xf numFmtId="0" fontId="21" fillId="2" borderId="43" xfId="0" applyFont="1" applyFill="1" applyBorder="1" applyAlignment="1">
      <alignment vertical="top"/>
    </xf>
    <xf numFmtId="0" fontId="7" fillId="2" borderId="12" xfId="0" applyFont="1" applyFill="1" applyBorder="1" applyAlignment="1">
      <alignment horizontal="left"/>
    </xf>
    <xf numFmtId="0" fontId="2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8" fillId="0" borderId="0" xfId="1" applyFont="1" applyAlignment="1" applyProtection="1"/>
    <xf numFmtId="0" fontId="3" fillId="2" borderId="0" xfId="2" applyFont="1" applyFill="1" applyAlignment="1">
      <alignment horizontal="left"/>
    </xf>
    <xf numFmtId="0" fontId="18" fillId="2" borderId="1" xfId="0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 vertical="top"/>
    </xf>
    <xf numFmtId="164" fontId="3" fillId="2" borderId="13" xfId="0" applyNumberFormat="1" applyFont="1" applyFill="1" applyBorder="1"/>
    <xf numFmtId="3" fontId="18" fillId="2" borderId="12" xfId="0" applyNumberFormat="1" applyFont="1" applyFill="1" applyBorder="1"/>
    <xf numFmtId="164" fontId="17" fillId="2" borderId="37" xfId="0" applyNumberFormat="1" applyFont="1" applyFill="1" applyBorder="1" applyAlignment="1">
      <alignment horizontal="right"/>
    </xf>
    <xf numFmtId="164" fontId="17" fillId="2" borderId="32" xfId="0" applyNumberFormat="1" applyFont="1" applyFill="1" applyBorder="1" applyAlignment="1">
      <alignment horizontal="right"/>
    </xf>
    <xf numFmtId="164" fontId="17" fillId="2" borderId="38" xfId="0" applyNumberFormat="1" applyFont="1" applyFill="1" applyBorder="1" applyAlignment="1">
      <alignment horizontal="right"/>
    </xf>
    <xf numFmtId="164" fontId="17" fillId="2" borderId="36" xfId="0" applyNumberFormat="1" applyFont="1" applyFill="1" applyBorder="1" applyAlignment="1">
      <alignment horizontal="right"/>
    </xf>
    <xf numFmtId="164" fontId="17" fillId="2" borderId="41" xfId="0" applyNumberFormat="1" applyFont="1" applyFill="1" applyBorder="1" applyAlignment="1">
      <alignment horizontal="right"/>
    </xf>
    <xf numFmtId="164" fontId="17" fillId="2" borderId="12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/>
    <xf numFmtId="3" fontId="3" fillId="2" borderId="18" xfId="0" applyNumberFormat="1" applyFont="1" applyFill="1" applyBorder="1" applyAlignment="1">
      <alignment horizontal="right"/>
    </xf>
    <xf numFmtId="3" fontId="3" fillId="2" borderId="19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/>
    <xf numFmtId="3" fontId="3" fillId="2" borderId="13" xfId="0" applyNumberFormat="1" applyFont="1" applyFill="1" applyBorder="1" applyAlignment="1">
      <alignment horizontal="right" indent="1"/>
    </xf>
    <xf numFmtId="3" fontId="2" fillId="2" borderId="15" xfId="0" applyNumberFormat="1" applyFont="1" applyFill="1" applyBorder="1" applyAlignment="1">
      <alignment horizontal="right" indent="1"/>
    </xf>
    <xf numFmtId="3" fontId="18" fillId="2" borderId="0" xfId="0" applyNumberFormat="1" applyFont="1" applyFill="1" applyAlignment="1"/>
    <xf numFmtId="3" fontId="24" fillId="2" borderId="0" xfId="0" applyNumberFormat="1" applyFont="1" applyFill="1"/>
    <xf numFmtId="3" fontId="3" fillId="2" borderId="1" xfId="0" applyNumberFormat="1" applyFont="1" applyFill="1" applyBorder="1" applyAlignment="1">
      <alignment vertical="top"/>
    </xf>
    <xf numFmtId="3" fontId="0" fillId="2" borderId="0" xfId="0" applyNumberFormat="1" applyFill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/>
    </xf>
    <xf numFmtId="3" fontId="3" fillId="2" borderId="12" xfId="0" applyNumberFormat="1" applyFont="1" applyFill="1" applyBorder="1" applyAlignment="1">
      <alignment horizontal="center" vertical="top"/>
    </xf>
    <xf numFmtId="3" fontId="3" fillId="2" borderId="0" xfId="0" applyNumberFormat="1" applyFont="1" applyFill="1" applyBorder="1" applyAlignment="1">
      <alignment horizontal="center" vertical="top"/>
    </xf>
    <xf numFmtId="3" fontId="3" fillId="2" borderId="13" xfId="0" applyNumberFormat="1" applyFont="1" applyFill="1" applyBorder="1" applyAlignment="1">
      <alignment horizontal="center" vertical="top" wrapText="1"/>
    </xf>
    <xf numFmtId="3" fontId="3" fillId="2" borderId="2" xfId="0" applyNumberFormat="1" applyFont="1" applyFill="1" applyBorder="1" applyAlignment="1">
      <alignment wrapText="1"/>
    </xf>
    <xf numFmtId="3" fontId="4" fillId="2" borderId="14" xfId="0" applyNumberFormat="1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horizontal="center" vertical="top" wrapText="1"/>
    </xf>
    <xf numFmtId="3" fontId="4" fillId="2" borderId="15" xfId="0" applyNumberFormat="1" applyFont="1" applyFill="1" applyBorder="1" applyAlignment="1">
      <alignment horizontal="center" vertical="top" wrapText="1"/>
    </xf>
    <xf numFmtId="3" fontId="19" fillId="2" borderId="0" xfId="0" applyNumberFormat="1" applyFont="1" applyFill="1"/>
    <xf numFmtId="3" fontId="3" fillId="2" borderId="16" xfId="0" applyNumberFormat="1" applyFont="1" applyFill="1" applyBorder="1"/>
    <xf numFmtId="3" fontId="3" fillId="2" borderId="3" xfId="0" applyNumberFormat="1" applyFont="1" applyFill="1" applyBorder="1"/>
    <xf numFmtId="3" fontId="3" fillId="2" borderId="17" xfId="0" applyNumberFormat="1" applyFont="1" applyFill="1" applyBorder="1"/>
    <xf numFmtId="3" fontId="3" fillId="2" borderId="2" xfId="0" applyNumberFormat="1" applyFont="1" applyFill="1" applyBorder="1" applyAlignment="1"/>
    <xf numFmtId="3" fontId="0" fillId="2" borderId="0" xfId="0" applyNumberFormat="1" applyFont="1" applyFill="1"/>
    <xf numFmtId="3" fontId="3" fillId="2" borderId="0" xfId="0" applyNumberFormat="1" applyFont="1" applyFill="1"/>
    <xf numFmtId="3" fontId="3" fillId="2" borderId="10" xfId="0" applyNumberFormat="1" applyFont="1" applyFill="1" applyBorder="1"/>
    <xf numFmtId="3" fontId="3" fillId="2" borderId="9" xfId="0" applyNumberFormat="1" applyFont="1" applyFill="1" applyBorder="1"/>
    <xf numFmtId="3" fontId="7" fillId="2" borderId="12" xfId="0" applyNumberFormat="1" applyFont="1" applyFill="1" applyBorder="1"/>
    <xf numFmtId="3" fontId="3" fillId="2" borderId="12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/>
    <xf numFmtId="3" fontId="3" fillId="2" borderId="15" xfId="0" applyNumberFormat="1" applyFont="1" applyFill="1" applyBorder="1" applyAlignment="1"/>
    <xf numFmtId="3" fontId="2" fillId="2" borderId="7" xfId="0" applyNumberFormat="1" applyFont="1" applyFill="1" applyBorder="1" applyAlignment="1">
      <alignment horizontal="right" indent="1"/>
    </xf>
    <xf numFmtId="3" fontId="2" fillId="2" borderId="25" xfId="0" applyNumberFormat="1" applyFont="1" applyFill="1" applyBorder="1"/>
    <xf numFmtId="3" fontId="3" fillId="2" borderId="16" xfId="0" applyNumberFormat="1" applyFont="1" applyFill="1" applyBorder="1" applyAlignment="1">
      <alignment horizontal="right" indent="1"/>
    </xf>
    <xf numFmtId="3" fontId="3" fillId="2" borderId="17" xfId="0" applyNumberFormat="1" applyFont="1" applyFill="1" applyBorder="1" applyAlignment="1">
      <alignment horizontal="right" indent="1"/>
    </xf>
    <xf numFmtId="3" fontId="3" fillId="2" borderId="10" xfId="0" applyNumberFormat="1" applyFont="1" applyFill="1" applyBorder="1" applyAlignment="1">
      <alignment horizontal="right" indent="1"/>
    </xf>
    <xf numFmtId="3" fontId="3" fillId="2" borderId="9" xfId="0" applyNumberFormat="1" applyFont="1" applyFill="1" applyBorder="1" applyAlignment="1">
      <alignment horizontal="right" indent="1"/>
    </xf>
    <xf numFmtId="3" fontId="8" fillId="2" borderId="12" xfId="0" applyNumberFormat="1" applyFont="1" applyFill="1" applyBorder="1"/>
    <xf numFmtId="3" fontId="3" fillId="2" borderId="12" xfId="0" applyNumberFormat="1" applyFont="1" applyFill="1" applyBorder="1" applyAlignment="1">
      <alignment horizontal="left" wrapText="1"/>
    </xf>
    <xf numFmtId="3" fontId="7" fillId="2" borderId="12" xfId="0" applyNumberFormat="1" applyFont="1" applyFill="1" applyBorder="1" applyAlignment="1">
      <alignment horizontal="left" wrapText="1"/>
    </xf>
    <xf numFmtId="3" fontId="3" fillId="2" borderId="12" xfId="0" applyNumberFormat="1" applyFont="1" applyFill="1" applyBorder="1" applyAlignment="1">
      <alignment horizontal="left"/>
    </xf>
    <xf numFmtId="3" fontId="0" fillId="2" borderId="12" xfId="0" applyNumberFormat="1" applyFill="1" applyBorder="1"/>
    <xf numFmtId="3" fontId="3" fillId="2" borderId="27" xfId="0" applyNumberFormat="1" applyFont="1" applyFill="1" applyBorder="1"/>
    <xf numFmtId="3" fontId="3" fillId="2" borderId="25" xfId="0" applyNumberFormat="1" applyFont="1" applyFill="1" applyBorder="1" applyAlignment="1">
      <alignment vertical="top"/>
    </xf>
    <xf numFmtId="3" fontId="3" fillId="2" borderId="12" xfId="0" applyNumberFormat="1" applyFont="1" applyFill="1" applyBorder="1" applyAlignment="1">
      <alignment vertical="top"/>
    </xf>
    <xf numFmtId="3" fontId="7" fillId="2" borderId="12" xfId="0" applyNumberFormat="1" applyFont="1" applyFill="1" applyBorder="1" applyAlignment="1">
      <alignment vertical="top"/>
    </xf>
    <xf numFmtId="3" fontId="3" fillId="2" borderId="14" xfId="0" applyNumberFormat="1" applyFont="1" applyFill="1" applyBorder="1" applyAlignment="1">
      <alignment wrapText="1"/>
    </xf>
    <xf numFmtId="3" fontId="0" fillId="2" borderId="0" xfId="0" applyNumberFormat="1" applyFill="1" applyBorder="1"/>
    <xf numFmtId="3" fontId="24" fillId="2" borderId="2" xfId="0" applyNumberFormat="1" applyFont="1" applyFill="1" applyBorder="1" applyAlignment="1">
      <alignment horizontal="left" vertical="center"/>
    </xf>
    <xf numFmtId="3" fontId="0" fillId="2" borderId="2" xfId="0" applyNumberFormat="1" applyFill="1" applyBorder="1" applyAlignment="1">
      <alignment horizontal="left" vertical="center"/>
    </xf>
    <xf numFmtId="3" fontId="3" fillId="2" borderId="25" xfId="0" applyNumberFormat="1" applyFont="1" applyFill="1" applyBorder="1"/>
    <xf numFmtId="3" fontId="3" fillId="2" borderId="12" xfId="0" applyNumberFormat="1" applyFont="1" applyFill="1" applyBorder="1"/>
    <xf numFmtId="3" fontId="3" fillId="2" borderId="14" xfId="0" applyNumberFormat="1" applyFont="1" applyFill="1" applyBorder="1" applyAlignment="1">
      <alignment vertical="top" wrapText="1"/>
    </xf>
    <xf numFmtId="164" fontId="17" fillId="2" borderId="45" xfId="0" applyNumberFormat="1" applyFont="1" applyFill="1" applyBorder="1"/>
    <xf numFmtId="3" fontId="2" fillId="2" borderId="19" xfId="0" applyNumberFormat="1" applyFont="1" applyFill="1" applyBorder="1" applyAlignment="1">
      <alignment horizontal="right" indent="1"/>
    </xf>
    <xf numFmtId="164" fontId="3" fillId="2" borderId="26" xfId="0" applyNumberFormat="1" applyFont="1" applyFill="1" applyBorder="1"/>
    <xf numFmtId="165" fontId="17" fillId="2" borderId="39" xfId="3" applyNumberFormat="1" applyFont="1" applyFill="1" applyBorder="1"/>
    <xf numFmtId="165" fontId="17" fillId="2" borderId="33" xfId="3" applyNumberFormat="1" applyFont="1" applyFill="1" applyBorder="1"/>
    <xf numFmtId="165" fontId="17" fillId="2" borderId="43" xfId="3" applyNumberFormat="1" applyFont="1" applyFill="1" applyBorder="1"/>
    <xf numFmtId="3" fontId="3" fillId="2" borderId="18" xfId="0" applyNumberFormat="1" applyFont="1" applyFill="1" applyBorder="1" applyAlignment="1"/>
    <xf numFmtId="3" fontId="3" fillId="2" borderId="4" xfId="0" applyNumberFormat="1" applyFont="1" applyFill="1" applyBorder="1" applyAlignment="1"/>
    <xf numFmtId="3" fontId="3" fillId="2" borderId="19" xfId="0" applyNumberFormat="1" applyFont="1" applyFill="1" applyBorder="1" applyAlignment="1"/>
    <xf numFmtId="1" fontId="0" fillId="2" borderId="0" xfId="0" applyNumberFormat="1" applyFill="1"/>
    <xf numFmtId="0" fontId="18" fillId="0" borderId="0" xfId="0" applyFont="1" applyAlignment="1"/>
    <xf numFmtId="0" fontId="17" fillId="0" borderId="12" xfId="0" applyFont="1" applyBorder="1"/>
    <xf numFmtId="0" fontId="22" fillId="0" borderId="12" xfId="0" applyFont="1" applyBorder="1"/>
    <xf numFmtId="0" fontId="22" fillId="0" borderId="13" xfId="0" applyFont="1" applyBorder="1"/>
    <xf numFmtId="0" fontId="22" fillId="0" borderId="0" xfId="0" applyFont="1" applyBorder="1"/>
    <xf numFmtId="0" fontId="22" fillId="0" borderId="14" xfId="0" applyFont="1" applyBorder="1"/>
    <xf numFmtId="0" fontId="22" fillId="0" borderId="15" xfId="0" applyFont="1" applyBorder="1"/>
    <xf numFmtId="0" fontId="22" fillId="0" borderId="2" xfId="0" applyFont="1" applyBorder="1"/>
    <xf numFmtId="3" fontId="17" fillId="0" borderId="12" xfId="0" applyNumberFormat="1" applyFont="1" applyBorder="1"/>
    <xf numFmtId="3" fontId="17" fillId="0" borderId="13" xfId="0" applyNumberFormat="1" applyFont="1" applyBorder="1"/>
    <xf numFmtId="3" fontId="17" fillId="0" borderId="0" xfId="0" applyNumberFormat="1" applyFont="1" applyBorder="1"/>
    <xf numFmtId="0" fontId="17" fillId="0" borderId="14" xfId="0" applyFont="1" applyBorder="1"/>
    <xf numFmtId="3" fontId="17" fillId="0" borderId="14" xfId="0" applyNumberFormat="1" applyFont="1" applyBorder="1"/>
    <xf numFmtId="3" fontId="17" fillId="0" borderId="15" xfId="0" applyNumberFormat="1" applyFont="1" applyBorder="1"/>
    <xf numFmtId="0" fontId="18" fillId="0" borderId="25" xfId="0" applyFont="1" applyBorder="1"/>
    <xf numFmtId="0" fontId="18" fillId="0" borderId="12" xfId="0" applyFont="1" applyBorder="1"/>
    <xf numFmtId="0" fontId="18" fillId="0" borderId="13" xfId="0" applyFont="1" applyBorder="1"/>
    <xf numFmtId="0" fontId="18" fillId="0" borderId="0" xfId="0" applyFont="1" applyBorder="1"/>
    <xf numFmtId="164" fontId="2" fillId="2" borderId="18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2" fillId="2" borderId="19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 indent="1"/>
    </xf>
    <xf numFmtId="3" fontId="2" fillId="2" borderId="8" xfId="0" applyNumberFormat="1" applyFont="1" applyFill="1" applyBorder="1" applyAlignment="1">
      <alignment horizontal="right" indent="1"/>
    </xf>
    <xf numFmtId="3" fontId="17" fillId="2" borderId="37" xfId="0" applyNumberFormat="1" applyFont="1" applyFill="1" applyBorder="1" applyAlignment="1"/>
    <xf numFmtId="3" fontId="17" fillId="2" borderId="32" xfId="0" applyNumberFormat="1" applyFont="1" applyFill="1" applyBorder="1" applyAlignment="1"/>
    <xf numFmtId="3" fontId="17" fillId="2" borderId="38" xfId="0" applyNumberFormat="1" applyFont="1" applyFill="1" applyBorder="1" applyAlignment="1"/>
    <xf numFmtId="0" fontId="29" fillId="0" borderId="0" xfId="0" applyFont="1"/>
    <xf numFmtId="0" fontId="30" fillId="0" borderId="0" xfId="1" applyFont="1" applyAlignment="1" applyProtection="1"/>
    <xf numFmtId="0" fontId="23" fillId="0" borderId="0" xfId="0" applyFont="1" applyAlignment="1"/>
    <xf numFmtId="167" fontId="0" fillId="2" borderId="0" xfId="0" applyNumberFormat="1" applyFont="1" applyFill="1"/>
    <xf numFmtId="0" fontId="2" fillId="2" borderId="25" xfId="0" applyFont="1" applyFill="1" applyBorder="1" applyAlignment="1">
      <alignment horizontal="center" vertical="top"/>
    </xf>
    <xf numFmtId="0" fontId="2" fillId="2" borderId="26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18" fillId="2" borderId="0" xfId="0" applyFont="1" applyFill="1" applyAlignment="1">
      <alignment wrapText="1"/>
    </xf>
    <xf numFmtId="3" fontId="16" fillId="0" borderId="0" xfId="1" applyNumberFormat="1" applyAlignment="1" applyProtection="1"/>
    <xf numFmtId="0" fontId="30" fillId="0" borderId="0" xfId="1" quotePrefix="1" applyFont="1" applyAlignment="1" applyProtection="1"/>
    <xf numFmtId="0" fontId="31" fillId="0" borderId="0" xfId="0" applyFont="1"/>
    <xf numFmtId="3" fontId="30" fillId="0" borderId="0" xfId="1" applyNumberFormat="1" applyFont="1" applyAlignment="1" applyProtection="1"/>
    <xf numFmtId="0" fontId="18" fillId="2" borderId="1" xfId="0" applyFont="1" applyFill="1" applyBorder="1" applyAlignment="1">
      <alignment horizontal="center"/>
    </xf>
    <xf numFmtId="0" fontId="3" fillId="2" borderId="13" xfId="0" applyFont="1" applyFill="1" applyBorder="1"/>
    <xf numFmtId="0" fontId="24" fillId="2" borderId="0" xfId="0" applyFont="1" applyFill="1" applyAlignment="1"/>
    <xf numFmtId="0" fontId="27" fillId="2" borderId="0" xfId="0" applyFont="1" applyFill="1"/>
    <xf numFmtId="0" fontId="21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right" indent="1"/>
    </xf>
    <xf numFmtId="3" fontId="2" fillId="2" borderId="2" xfId="0" applyNumberFormat="1" applyFont="1" applyFill="1" applyBorder="1" applyAlignment="1">
      <alignment horizontal="right" indent="1"/>
    </xf>
    <xf numFmtId="0" fontId="3" fillId="2" borderId="2" xfId="2" applyFont="1" applyFill="1" applyBorder="1" applyAlignment="1">
      <alignment horizontal="center"/>
    </xf>
    <xf numFmtId="0" fontId="17" fillId="2" borderId="1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17" fillId="2" borderId="0" xfId="0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0" fontId="18" fillId="2" borderId="2" xfId="0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1" fontId="18" fillId="2" borderId="2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right"/>
    </xf>
    <xf numFmtId="1" fontId="17" fillId="2" borderId="0" xfId="0" applyNumberFormat="1" applyFont="1" applyFill="1" applyAlignment="1">
      <alignment horizontal="right"/>
    </xf>
    <xf numFmtId="2" fontId="17" fillId="2" borderId="0" xfId="0" applyNumberFormat="1" applyFont="1" applyFill="1" applyBorder="1"/>
    <xf numFmtId="0" fontId="18" fillId="2" borderId="0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top"/>
    </xf>
    <xf numFmtId="0" fontId="18" fillId="2" borderId="13" xfId="0" applyFont="1" applyFill="1" applyBorder="1" applyAlignment="1">
      <alignment horizontal="center" vertical="top"/>
    </xf>
    <xf numFmtId="0" fontId="21" fillId="2" borderId="1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vertical="top" wrapText="1"/>
    </xf>
    <xf numFmtId="164" fontId="3" fillId="2" borderId="0" xfId="0" applyNumberFormat="1" applyFont="1" applyFill="1" applyBorder="1" applyAlignment="1">
      <alignment horizontal="center"/>
    </xf>
    <xf numFmtId="3" fontId="3" fillId="2" borderId="26" xfId="0" applyNumberFormat="1" applyFont="1" applyFill="1" applyBorder="1" applyAlignment="1">
      <alignment vertical="top"/>
    </xf>
    <xf numFmtId="3" fontId="3" fillId="2" borderId="13" xfId="0" applyNumberFormat="1" applyFont="1" applyFill="1" applyBorder="1" applyAlignment="1">
      <alignment vertical="top"/>
    </xf>
    <xf numFmtId="3" fontId="7" fillId="2" borderId="13" xfId="0" applyNumberFormat="1" applyFont="1" applyFill="1" applyBorder="1" applyAlignment="1">
      <alignment vertical="top"/>
    </xf>
    <xf numFmtId="3" fontId="3" fillId="2" borderId="15" xfId="0" applyNumberFormat="1" applyFont="1" applyFill="1" applyBorder="1" applyAlignment="1">
      <alignment wrapText="1"/>
    </xf>
    <xf numFmtId="0" fontId="32" fillId="0" borderId="0" xfId="0" applyFont="1"/>
    <xf numFmtId="14" fontId="0" fillId="0" borderId="0" xfId="0" applyNumberFormat="1"/>
    <xf numFmtId="0" fontId="33" fillId="0" borderId="0" xfId="0" applyFont="1"/>
    <xf numFmtId="0" fontId="34" fillId="0" borderId="28" xfId="0" applyFont="1" applyBorder="1" applyAlignment="1">
      <alignment vertical="top" wrapText="1"/>
    </xf>
    <xf numFmtId="0" fontId="34" fillId="0" borderId="29" xfId="0" applyFont="1" applyBorder="1" applyAlignment="1">
      <alignment vertical="top" wrapText="1"/>
    </xf>
    <xf numFmtId="0" fontId="34" fillId="0" borderId="30" xfId="0" applyFont="1" applyBorder="1" applyAlignment="1">
      <alignment vertical="top" wrapText="1"/>
    </xf>
    <xf numFmtId="0" fontId="35" fillId="0" borderId="31" xfId="0" applyFont="1" applyBorder="1" applyAlignment="1">
      <alignment vertical="top" wrapText="1"/>
    </xf>
    <xf numFmtId="0" fontId="35" fillId="0" borderId="30" xfId="0" applyFont="1" applyBorder="1" applyAlignment="1">
      <alignment vertical="top" wrapText="1"/>
    </xf>
    <xf numFmtId="0" fontId="35" fillId="0" borderId="30" xfId="0" quotePrefix="1" applyFont="1" applyBorder="1" applyAlignment="1">
      <alignment vertical="top" wrapText="1"/>
    </xf>
    <xf numFmtId="0" fontId="21" fillId="2" borderId="0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18" fillId="2" borderId="25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center" vertical="top"/>
    </xf>
    <xf numFmtId="0" fontId="18" fillId="2" borderId="25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0" fontId="21" fillId="2" borderId="13" xfId="0" applyFont="1" applyFill="1" applyBorder="1" applyAlignment="1">
      <alignment horizontal="center" vertical="top"/>
    </xf>
    <xf numFmtId="0" fontId="18" fillId="2" borderId="26" xfId="0" applyFont="1" applyFill="1" applyBorder="1" applyAlignment="1">
      <alignment horizontal="center" vertical="top"/>
    </xf>
    <xf numFmtId="164" fontId="18" fillId="2" borderId="25" xfId="0" applyNumberFormat="1" applyFont="1" applyFill="1" applyBorder="1" applyAlignment="1">
      <alignment horizontal="center" vertical="top"/>
    </xf>
    <xf numFmtId="164" fontId="18" fillId="2" borderId="1" xfId="0" applyNumberFormat="1" applyFont="1" applyFill="1" applyBorder="1" applyAlignment="1">
      <alignment horizontal="center" vertical="top"/>
    </xf>
    <xf numFmtId="164" fontId="18" fillId="2" borderId="26" xfId="0" applyNumberFormat="1" applyFont="1" applyFill="1" applyBorder="1" applyAlignment="1">
      <alignment horizontal="center" vertical="top"/>
    </xf>
    <xf numFmtId="0" fontId="36" fillId="2" borderId="0" xfId="0" applyFont="1" applyFill="1" applyAlignment="1">
      <alignment wrapText="1"/>
    </xf>
    <xf numFmtId="0" fontId="36" fillId="2" borderId="0" xfId="0" applyFont="1" applyFill="1" applyAlignment="1"/>
    <xf numFmtId="0" fontId="2" fillId="2" borderId="25" xfId="0" applyFont="1" applyFill="1" applyBorder="1" applyAlignment="1">
      <alignment horizontal="center" vertical="top"/>
    </xf>
    <xf numFmtId="0" fontId="2" fillId="2" borderId="26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top"/>
    </xf>
    <xf numFmtId="0" fontId="7" fillId="2" borderId="1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2" fillId="2" borderId="12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25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11" fillId="2" borderId="0" xfId="0" applyFont="1" applyFill="1" applyAlignment="1">
      <alignment wrapText="1"/>
    </xf>
    <xf numFmtId="0" fontId="18" fillId="2" borderId="0" xfId="0" applyFont="1" applyFill="1" applyAlignment="1">
      <alignment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0" fillId="0" borderId="1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5" xfId="0" applyBorder="1" applyAlignment="1">
      <alignment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left"/>
    </xf>
    <xf numFmtId="0" fontId="8" fillId="2" borderId="1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7" fillId="2" borderId="0" xfId="0" applyFont="1" applyFill="1" applyAlignment="1">
      <alignment wrapText="1"/>
    </xf>
    <xf numFmtId="0" fontId="37" fillId="2" borderId="0" xfId="0" applyFont="1" applyFill="1" applyAlignment="1"/>
    <xf numFmtId="0" fontId="3" fillId="2" borderId="9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3" fontId="37" fillId="2" borderId="0" xfId="0" applyNumberFormat="1" applyFont="1" applyFill="1" applyBorder="1" applyAlignment="1">
      <alignment horizontal="left" wrapText="1"/>
    </xf>
    <xf numFmtId="3" fontId="37" fillId="2" borderId="0" xfId="0" applyNumberFormat="1" applyFont="1" applyFill="1" applyBorder="1" applyAlignment="1">
      <alignment horizontal="left"/>
    </xf>
    <xf numFmtId="3" fontId="2" fillId="2" borderId="25" xfId="0" applyNumberFormat="1" applyFont="1" applyFill="1" applyBorder="1" applyAlignment="1">
      <alignment horizontal="center" vertical="top"/>
    </xf>
    <xf numFmtId="3" fontId="2" fillId="2" borderId="26" xfId="0" applyNumberFormat="1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/>
    </xf>
    <xf numFmtId="3" fontId="8" fillId="2" borderId="12" xfId="0" applyNumberFormat="1" applyFont="1" applyFill="1" applyBorder="1" applyAlignment="1">
      <alignment horizontal="center" vertical="top"/>
    </xf>
    <xf numFmtId="3" fontId="8" fillId="2" borderId="13" xfId="0" applyNumberFormat="1" applyFont="1" applyFill="1" applyBorder="1" applyAlignment="1">
      <alignment horizontal="center" vertical="top"/>
    </xf>
    <xf numFmtId="3" fontId="8" fillId="2" borderId="0" xfId="0" applyNumberFormat="1" applyFont="1" applyFill="1" applyBorder="1" applyAlignment="1">
      <alignment horizontal="center" vertical="top"/>
    </xf>
    <xf numFmtId="0" fontId="37" fillId="2" borderId="0" xfId="0" applyFont="1" applyFill="1" applyBorder="1" applyAlignment="1">
      <alignment horizontal="left" wrapText="1"/>
    </xf>
    <xf numFmtId="0" fontId="37" fillId="2" borderId="0" xfId="0" applyFont="1" applyFill="1" applyBorder="1" applyAlignment="1">
      <alignment horizontal="left"/>
    </xf>
    <xf numFmtId="3" fontId="2" fillId="2" borderId="25" xfId="0" applyNumberFormat="1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left" wrapText="1"/>
    </xf>
    <xf numFmtId="3" fontId="2" fillId="2" borderId="26" xfId="0" applyNumberFormat="1" applyFont="1" applyFill="1" applyBorder="1" applyAlignment="1">
      <alignment horizontal="left" wrapText="1"/>
    </xf>
    <xf numFmtId="3" fontId="37" fillId="2" borderId="0" xfId="0" applyNumberFormat="1" applyFont="1" applyFill="1" applyAlignment="1">
      <alignment horizontal="left" wrapText="1"/>
    </xf>
    <xf numFmtId="0" fontId="3" fillId="2" borderId="2" xfId="2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/>
    <xf numFmtId="0" fontId="2" fillId="2" borderId="0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0" fillId="2" borderId="0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18" fillId="2" borderId="22" xfId="0" applyFont="1" applyFill="1" applyBorder="1" applyAlignment="1">
      <alignment horizontal="center" vertical="top"/>
    </xf>
    <xf numFmtId="0" fontId="18" fillId="2" borderId="0" xfId="0" applyFont="1" applyFill="1" applyAlignment="1"/>
    <xf numFmtId="0" fontId="18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</cellXfs>
  <cellStyles count="4">
    <cellStyle name="Hyperlänk" xfId="1" builtinId="8"/>
    <cellStyle name="Normal" xfId="0" builtinId="0"/>
    <cellStyle name="Normal 2" xfId="2"/>
    <cellStyle name="Pro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180975</xdr:rowOff>
    </xdr:from>
    <xdr:to>
      <xdr:col>2</xdr:col>
      <xdr:colOff>161925</xdr:colOff>
      <xdr:row>19</xdr:row>
      <xdr:rowOff>19050</xdr:rowOff>
    </xdr:to>
    <xdr:pic>
      <xdr:nvPicPr>
        <xdr:cNvPr id="23559" name="Picture 1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76550"/>
          <a:ext cx="1390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5</xdr:row>
      <xdr:rowOff>0</xdr:rowOff>
    </xdr:to>
    <xdr:pic>
      <xdr:nvPicPr>
        <xdr:cNvPr id="23560" name="Bildobjekt 2" descr="Trafikanalys_RGB 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12</xdr:row>
      <xdr:rowOff>114300</xdr:rowOff>
    </xdr:from>
    <xdr:to>
      <xdr:col>3</xdr:col>
      <xdr:colOff>38100</xdr:colOff>
      <xdr:row>14</xdr:row>
      <xdr:rowOff>66675</xdr:rowOff>
    </xdr:to>
    <xdr:pic>
      <xdr:nvPicPr>
        <xdr:cNvPr id="102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77177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18</xdr:row>
      <xdr:rowOff>57150</xdr:rowOff>
    </xdr:from>
    <xdr:to>
      <xdr:col>1</xdr:col>
      <xdr:colOff>476250</xdr:colOff>
      <xdr:row>19</xdr:row>
      <xdr:rowOff>133350</xdr:rowOff>
    </xdr:to>
    <xdr:pic>
      <xdr:nvPicPr>
        <xdr:cNvPr id="112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330517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1543050</xdr:colOff>
      <xdr:row>18</xdr:row>
      <xdr:rowOff>95250</xdr:rowOff>
    </xdr:to>
    <xdr:pic>
      <xdr:nvPicPr>
        <xdr:cNvPr id="122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86150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1543050</xdr:colOff>
      <xdr:row>21</xdr:row>
      <xdr:rowOff>95250</xdr:rowOff>
    </xdr:to>
    <xdr:pic>
      <xdr:nvPicPr>
        <xdr:cNvPr id="133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9572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46</xdr:row>
      <xdr:rowOff>57150</xdr:rowOff>
    </xdr:from>
    <xdr:to>
      <xdr:col>0</xdr:col>
      <xdr:colOff>1619250</xdr:colOff>
      <xdr:row>48</xdr:row>
      <xdr:rowOff>9525</xdr:rowOff>
    </xdr:to>
    <xdr:pic>
      <xdr:nvPicPr>
        <xdr:cNvPr id="143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65822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35</xdr:row>
      <xdr:rowOff>38100</xdr:rowOff>
    </xdr:from>
    <xdr:to>
      <xdr:col>0</xdr:col>
      <xdr:colOff>1600200</xdr:colOff>
      <xdr:row>36</xdr:row>
      <xdr:rowOff>133350</xdr:rowOff>
    </xdr:to>
    <xdr:pic>
      <xdr:nvPicPr>
        <xdr:cNvPr id="153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734377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62</xdr:row>
      <xdr:rowOff>95250</xdr:rowOff>
    </xdr:from>
    <xdr:to>
      <xdr:col>0</xdr:col>
      <xdr:colOff>1590675</xdr:colOff>
      <xdr:row>64</xdr:row>
      <xdr:rowOff>47625</xdr:rowOff>
    </xdr:to>
    <xdr:pic>
      <xdr:nvPicPr>
        <xdr:cNvPr id="163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199197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0</xdr:col>
      <xdr:colOff>1543050</xdr:colOff>
      <xdr:row>52</xdr:row>
      <xdr:rowOff>95250</xdr:rowOff>
    </xdr:to>
    <xdr:pic>
      <xdr:nvPicPr>
        <xdr:cNvPr id="174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115550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1</xdr:col>
      <xdr:colOff>628650</xdr:colOff>
      <xdr:row>58</xdr:row>
      <xdr:rowOff>95250</xdr:rowOff>
    </xdr:to>
    <xdr:pic>
      <xdr:nvPicPr>
        <xdr:cNvPr id="184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90612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28575</xdr:rowOff>
    </xdr:from>
    <xdr:to>
      <xdr:col>1</xdr:col>
      <xdr:colOff>1438275</xdr:colOff>
      <xdr:row>34</xdr:row>
      <xdr:rowOff>104775</xdr:rowOff>
    </xdr:to>
    <xdr:pic>
      <xdr:nvPicPr>
        <xdr:cNvPr id="194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7687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95250</xdr:rowOff>
    </xdr:from>
    <xdr:to>
      <xdr:col>0</xdr:col>
      <xdr:colOff>1543050</xdr:colOff>
      <xdr:row>21</xdr:row>
      <xdr:rowOff>38100</xdr:rowOff>
    </xdr:to>
    <xdr:pic>
      <xdr:nvPicPr>
        <xdr:cNvPr id="2057" name="Picture 2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33800"/>
          <a:ext cx="154305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42</xdr:row>
      <xdr:rowOff>76200</xdr:rowOff>
    </xdr:from>
    <xdr:to>
      <xdr:col>0</xdr:col>
      <xdr:colOff>1552575</xdr:colOff>
      <xdr:row>44</xdr:row>
      <xdr:rowOff>19050</xdr:rowOff>
    </xdr:to>
    <xdr:pic>
      <xdr:nvPicPr>
        <xdr:cNvPr id="2058" name="Picture 3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7924800"/>
          <a:ext cx="150495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76200</xdr:rowOff>
    </xdr:from>
    <xdr:to>
      <xdr:col>2</xdr:col>
      <xdr:colOff>466725</xdr:colOff>
      <xdr:row>33</xdr:row>
      <xdr:rowOff>28575</xdr:rowOff>
    </xdr:to>
    <xdr:pic>
      <xdr:nvPicPr>
        <xdr:cNvPr id="204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2452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57150</xdr:rowOff>
    </xdr:from>
    <xdr:to>
      <xdr:col>1</xdr:col>
      <xdr:colOff>419100</xdr:colOff>
      <xdr:row>19</xdr:row>
      <xdr:rowOff>133350</xdr:rowOff>
    </xdr:to>
    <xdr:pic>
      <xdr:nvPicPr>
        <xdr:cNvPr id="215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19500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66675</xdr:rowOff>
    </xdr:from>
    <xdr:to>
      <xdr:col>1</xdr:col>
      <xdr:colOff>838200</xdr:colOff>
      <xdr:row>52</xdr:row>
      <xdr:rowOff>19050</xdr:rowOff>
    </xdr:to>
    <xdr:pic>
      <xdr:nvPicPr>
        <xdr:cNvPr id="225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4387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66675</xdr:rowOff>
    </xdr:from>
    <xdr:to>
      <xdr:col>0</xdr:col>
      <xdr:colOff>1543050</xdr:colOff>
      <xdr:row>21</xdr:row>
      <xdr:rowOff>19050</xdr:rowOff>
    </xdr:to>
    <xdr:pic>
      <xdr:nvPicPr>
        <xdr:cNvPr id="3081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8622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57150</xdr:rowOff>
    </xdr:from>
    <xdr:to>
      <xdr:col>0</xdr:col>
      <xdr:colOff>1543050</xdr:colOff>
      <xdr:row>43</xdr:row>
      <xdr:rowOff>9525</xdr:rowOff>
    </xdr:to>
    <xdr:pic>
      <xdr:nvPicPr>
        <xdr:cNvPr id="3082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439150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57150</xdr:rowOff>
    </xdr:from>
    <xdr:to>
      <xdr:col>0</xdr:col>
      <xdr:colOff>1485900</xdr:colOff>
      <xdr:row>18</xdr:row>
      <xdr:rowOff>142875</xdr:rowOff>
    </xdr:to>
    <xdr:pic>
      <xdr:nvPicPr>
        <xdr:cNvPr id="4105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57600"/>
          <a:ext cx="148590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76200</xdr:rowOff>
    </xdr:from>
    <xdr:to>
      <xdr:col>0</xdr:col>
      <xdr:colOff>1485900</xdr:colOff>
      <xdr:row>39</xdr:row>
      <xdr:rowOff>28575</xdr:rowOff>
    </xdr:to>
    <xdr:pic>
      <xdr:nvPicPr>
        <xdr:cNvPr id="4106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715250"/>
          <a:ext cx="148590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18</xdr:row>
      <xdr:rowOff>104775</xdr:rowOff>
    </xdr:from>
    <xdr:to>
      <xdr:col>0</xdr:col>
      <xdr:colOff>1562100</xdr:colOff>
      <xdr:row>20</xdr:row>
      <xdr:rowOff>38100</xdr:rowOff>
    </xdr:to>
    <xdr:pic>
      <xdr:nvPicPr>
        <xdr:cNvPr id="5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257675"/>
          <a:ext cx="1543050" cy="257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59</xdr:row>
      <xdr:rowOff>28575</xdr:rowOff>
    </xdr:from>
    <xdr:to>
      <xdr:col>0</xdr:col>
      <xdr:colOff>1543050</xdr:colOff>
      <xdr:row>60</xdr:row>
      <xdr:rowOff>123825</xdr:rowOff>
    </xdr:to>
    <xdr:pic>
      <xdr:nvPicPr>
        <xdr:cNvPr id="61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515600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51</xdr:row>
      <xdr:rowOff>19050</xdr:rowOff>
    </xdr:from>
    <xdr:to>
      <xdr:col>0</xdr:col>
      <xdr:colOff>1571625</xdr:colOff>
      <xdr:row>52</xdr:row>
      <xdr:rowOff>123825</xdr:rowOff>
    </xdr:to>
    <xdr:pic>
      <xdr:nvPicPr>
        <xdr:cNvPr id="71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8991600"/>
          <a:ext cx="154305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49</xdr:row>
      <xdr:rowOff>104775</xdr:rowOff>
    </xdr:from>
    <xdr:to>
      <xdr:col>2</xdr:col>
      <xdr:colOff>47625</xdr:colOff>
      <xdr:row>51</xdr:row>
      <xdr:rowOff>57150</xdr:rowOff>
    </xdr:to>
    <xdr:pic>
      <xdr:nvPicPr>
        <xdr:cNvPr id="81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21067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19</xdr:row>
      <xdr:rowOff>95250</xdr:rowOff>
    </xdr:from>
    <xdr:to>
      <xdr:col>1</xdr:col>
      <xdr:colOff>600075</xdr:colOff>
      <xdr:row>21</xdr:row>
      <xdr:rowOff>9525</xdr:rowOff>
    </xdr:to>
    <xdr:pic>
      <xdr:nvPicPr>
        <xdr:cNvPr id="92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33750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42</xdr:row>
      <xdr:rowOff>104775</xdr:rowOff>
    </xdr:from>
    <xdr:to>
      <xdr:col>1</xdr:col>
      <xdr:colOff>600075</xdr:colOff>
      <xdr:row>44</xdr:row>
      <xdr:rowOff>19050</xdr:rowOff>
    </xdr:to>
    <xdr:pic>
      <xdr:nvPicPr>
        <xdr:cNvPr id="92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124700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A16"/>
  <sheetViews>
    <sheetView showGridLines="0" tabSelected="1" workbookViewId="0">
      <selection activeCell="C2" sqref="C2"/>
    </sheetView>
  </sheetViews>
  <sheetFormatPr defaultRowHeight="11.25"/>
  <cols>
    <col min="1" max="1" width="12.1640625" bestFit="1" customWidth="1"/>
  </cols>
  <sheetData>
    <row r="9" spans="1:1" ht="23.25">
      <c r="A9" s="504" t="s">
        <v>332</v>
      </c>
    </row>
    <row r="10" spans="1:1" ht="23.25">
      <c r="A10" s="506" t="s">
        <v>331</v>
      </c>
    </row>
    <row r="12" spans="1:1">
      <c r="A12" s="505">
        <v>41058</v>
      </c>
    </row>
    <row r="14" spans="1:1">
      <c r="A14" t="s">
        <v>328</v>
      </c>
    </row>
    <row r="15" spans="1:1">
      <c r="A15" t="s">
        <v>329</v>
      </c>
    </row>
    <row r="16" spans="1:1">
      <c r="A16" t="s">
        <v>330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tabColor theme="4" tint="0.39997558519241921"/>
  </sheetPr>
  <dimension ref="A1:L51"/>
  <sheetViews>
    <sheetView zoomScaleNormal="100" workbookViewId="0">
      <selection activeCell="M1" sqref="M1"/>
    </sheetView>
  </sheetViews>
  <sheetFormatPr defaultRowHeight="11.25"/>
  <cols>
    <col min="1" max="1" width="14.1640625" style="1" customWidth="1"/>
    <col min="2" max="2" width="12" style="1" customWidth="1"/>
    <col min="3" max="3" width="14.6640625" style="1" customWidth="1"/>
    <col min="4" max="4" width="10.1640625" style="1" customWidth="1"/>
    <col min="5" max="5" width="11.5" style="1" customWidth="1"/>
    <col min="6" max="6" width="12" style="1" customWidth="1"/>
    <col min="7" max="7" width="10.33203125" style="1" customWidth="1"/>
    <col min="8" max="8" width="11.5" style="1" customWidth="1"/>
    <col min="9" max="9" width="11.33203125" style="1" customWidth="1"/>
    <col min="10" max="10" width="9.6640625" style="1" bestFit="1" customWidth="1"/>
    <col min="11" max="12" width="11.6640625" style="1" customWidth="1"/>
    <col min="13" max="16" width="9.33203125" style="1"/>
    <col min="17" max="17" width="24.5" style="1" customWidth="1"/>
    <col min="18" max="16384" width="9.33203125" style="1"/>
  </cols>
  <sheetData>
    <row r="1" spans="1:12" ht="23.25" customHeight="1">
      <c r="A1" s="544" t="s">
        <v>289</v>
      </c>
      <c r="B1" s="544"/>
      <c r="C1" s="544"/>
      <c r="D1" s="544"/>
      <c r="E1" s="544"/>
      <c r="F1" s="544"/>
      <c r="G1" s="544"/>
      <c r="H1" s="544"/>
      <c r="I1" s="544"/>
      <c r="J1" s="544"/>
    </row>
    <row r="2" spans="1:12" ht="27" customHeight="1">
      <c r="A2" s="544"/>
      <c r="B2" s="544"/>
      <c r="C2" s="544"/>
      <c r="D2" s="544"/>
      <c r="E2" s="544"/>
      <c r="F2" s="544"/>
      <c r="G2" s="544"/>
      <c r="H2" s="544"/>
      <c r="I2" s="544"/>
      <c r="J2" s="544"/>
    </row>
    <row r="3" spans="1:12" ht="18" customHeight="1">
      <c r="A3" s="339" t="s">
        <v>273</v>
      </c>
    </row>
    <row r="4" spans="1:12" ht="15" customHeight="1">
      <c r="A4" s="302" t="s">
        <v>314</v>
      </c>
      <c r="B4" s="301"/>
      <c r="C4" s="301"/>
      <c r="D4" s="528" t="s">
        <v>26</v>
      </c>
      <c r="E4" s="530"/>
      <c r="F4" s="529"/>
      <c r="G4" s="530" t="s">
        <v>28</v>
      </c>
      <c r="H4" s="530"/>
      <c r="I4" s="530"/>
      <c r="J4" s="528" t="s">
        <v>30</v>
      </c>
      <c r="K4" s="530"/>
      <c r="L4" s="529"/>
    </row>
    <row r="5" spans="1:12" ht="15.75" customHeight="1">
      <c r="A5" s="319"/>
      <c r="B5" s="313"/>
      <c r="C5" s="313"/>
      <c r="D5" s="531" t="s">
        <v>27</v>
      </c>
      <c r="E5" s="532"/>
      <c r="F5" s="533"/>
      <c r="G5" s="532" t="s">
        <v>29</v>
      </c>
      <c r="H5" s="532"/>
      <c r="I5" s="532"/>
      <c r="J5" s="531" t="s">
        <v>31</v>
      </c>
      <c r="K5" s="532"/>
      <c r="L5" s="533"/>
    </row>
    <row r="6" spans="1:12" ht="17.25" customHeight="1">
      <c r="A6" s="534" t="s">
        <v>319</v>
      </c>
      <c r="B6" s="535"/>
      <c r="C6" s="536"/>
      <c r="D6" s="157" t="s">
        <v>3</v>
      </c>
      <c r="E6" s="41" t="s">
        <v>149</v>
      </c>
      <c r="F6" s="300" t="s">
        <v>154</v>
      </c>
      <c r="G6" s="41" t="s">
        <v>3</v>
      </c>
      <c r="H6" s="41" t="s">
        <v>149</v>
      </c>
      <c r="I6" s="41" t="s">
        <v>154</v>
      </c>
      <c r="J6" s="157" t="s">
        <v>3</v>
      </c>
      <c r="K6" s="41" t="s">
        <v>149</v>
      </c>
      <c r="L6" s="300" t="s">
        <v>154</v>
      </c>
    </row>
    <row r="7" spans="1:12" ht="36.75" customHeight="1">
      <c r="A7" s="537"/>
      <c r="B7" s="538"/>
      <c r="C7" s="539"/>
      <c r="D7" s="139" t="s">
        <v>4</v>
      </c>
      <c r="E7" s="50" t="s">
        <v>197</v>
      </c>
      <c r="F7" s="168" t="s">
        <v>153</v>
      </c>
      <c r="G7" s="50" t="s">
        <v>4</v>
      </c>
      <c r="H7" s="50" t="s">
        <v>197</v>
      </c>
      <c r="I7" s="50" t="s">
        <v>153</v>
      </c>
      <c r="J7" s="139" t="s">
        <v>4</v>
      </c>
      <c r="K7" s="50" t="s">
        <v>197</v>
      </c>
      <c r="L7" s="168" t="s">
        <v>153</v>
      </c>
    </row>
    <row r="8" spans="1:12" ht="12.75">
      <c r="A8" s="542" t="s">
        <v>41</v>
      </c>
      <c r="B8" s="543"/>
      <c r="C8" s="543"/>
      <c r="D8" s="154"/>
      <c r="E8" s="33"/>
      <c r="F8" s="155"/>
      <c r="G8" s="153"/>
      <c r="H8" s="33"/>
      <c r="I8" s="156"/>
      <c r="J8" s="154"/>
      <c r="K8" s="33"/>
      <c r="L8" s="155"/>
    </row>
    <row r="9" spans="1:12" ht="12.75">
      <c r="A9" s="213" t="s">
        <v>42</v>
      </c>
      <c r="B9" s="29"/>
      <c r="C9" s="29"/>
      <c r="D9" s="145"/>
      <c r="E9" s="34"/>
      <c r="F9" s="146"/>
      <c r="G9" s="135"/>
      <c r="H9" s="34"/>
      <c r="I9" s="151"/>
      <c r="J9" s="145"/>
      <c r="K9" s="34"/>
      <c r="L9" s="146"/>
    </row>
    <row r="10" spans="1:12" ht="12.75">
      <c r="A10" s="215" t="s">
        <v>163</v>
      </c>
      <c r="B10" s="35">
        <v>499</v>
      </c>
      <c r="C10" s="29"/>
      <c r="D10" s="145">
        <v>8</v>
      </c>
      <c r="E10" s="34">
        <v>2.488</v>
      </c>
      <c r="F10" s="146">
        <v>3.6480000000000001</v>
      </c>
      <c r="G10" s="145">
        <v>33</v>
      </c>
      <c r="H10" s="34">
        <v>5.6859999999999999</v>
      </c>
      <c r="I10" s="146">
        <v>15.754</v>
      </c>
      <c r="J10" s="145">
        <v>1</v>
      </c>
      <c r="K10" s="34">
        <v>0.20200000000000001</v>
      </c>
      <c r="L10" s="146">
        <v>0.31</v>
      </c>
    </row>
    <row r="11" spans="1:12" ht="12.75">
      <c r="A11" s="215" t="s">
        <v>164</v>
      </c>
      <c r="B11" s="35">
        <v>1499</v>
      </c>
      <c r="C11" s="60"/>
      <c r="D11" s="145">
        <v>4</v>
      </c>
      <c r="E11" s="34">
        <v>4.4649999999999999</v>
      </c>
      <c r="F11" s="146">
        <v>6.4370000000000003</v>
      </c>
      <c r="G11" s="145">
        <v>5</v>
      </c>
      <c r="H11" s="34">
        <v>6.0810000000000004</v>
      </c>
      <c r="I11" s="146">
        <v>7.9589999999999996</v>
      </c>
      <c r="J11" s="145">
        <v>2</v>
      </c>
      <c r="K11" s="34">
        <v>2.1360000000000001</v>
      </c>
      <c r="L11" s="146">
        <v>2.94</v>
      </c>
    </row>
    <row r="12" spans="1:12" ht="12.75">
      <c r="A12" s="215" t="s">
        <v>165</v>
      </c>
      <c r="B12" s="35">
        <v>4999</v>
      </c>
      <c r="C12" s="60"/>
      <c r="D12" s="145">
        <v>10</v>
      </c>
      <c r="E12" s="34">
        <v>27.751000000000001</v>
      </c>
      <c r="F12" s="146">
        <v>44.365000000000002</v>
      </c>
      <c r="G12" s="145">
        <v>12</v>
      </c>
      <c r="H12" s="34">
        <v>33.158000000000001</v>
      </c>
      <c r="I12" s="146">
        <v>48.954000000000001</v>
      </c>
      <c r="J12" s="145">
        <v>2</v>
      </c>
      <c r="K12" s="34">
        <v>6.2690000000000001</v>
      </c>
      <c r="L12" s="146">
        <v>8.17</v>
      </c>
    </row>
    <row r="13" spans="1:12" ht="12.75">
      <c r="A13" s="215" t="s">
        <v>166</v>
      </c>
      <c r="B13" s="35">
        <v>39999</v>
      </c>
      <c r="C13" s="60"/>
      <c r="D13" s="145">
        <v>16</v>
      </c>
      <c r="E13" s="34">
        <v>181.07400000000001</v>
      </c>
      <c r="F13" s="146">
        <v>259.06700000000001</v>
      </c>
      <c r="G13" s="145">
        <v>33</v>
      </c>
      <c r="H13" s="34">
        <v>706.84199999999998</v>
      </c>
      <c r="I13" s="146">
        <v>419.09500000000003</v>
      </c>
      <c r="J13" s="145">
        <v>1</v>
      </c>
      <c r="K13" s="34">
        <v>7.4539999999999997</v>
      </c>
      <c r="L13" s="146">
        <v>9.06</v>
      </c>
    </row>
    <row r="14" spans="1:12" ht="12.75">
      <c r="A14" s="215" t="s">
        <v>167</v>
      </c>
      <c r="B14" s="29"/>
      <c r="C14" s="29"/>
      <c r="D14" s="145" t="s">
        <v>186</v>
      </c>
      <c r="E14" s="34" t="s">
        <v>186</v>
      </c>
      <c r="F14" s="146" t="s">
        <v>186</v>
      </c>
      <c r="G14" s="145">
        <v>28</v>
      </c>
      <c r="H14" s="34">
        <v>1701.6</v>
      </c>
      <c r="I14" s="146">
        <v>962.69</v>
      </c>
      <c r="J14" s="145" t="s">
        <v>186</v>
      </c>
      <c r="K14" s="34" t="s">
        <v>186</v>
      </c>
      <c r="L14" s="146" t="s">
        <v>186</v>
      </c>
    </row>
    <row r="15" spans="1:12" ht="12.75">
      <c r="A15" s="295" t="s">
        <v>5</v>
      </c>
      <c r="B15" s="29"/>
      <c r="C15" s="29"/>
      <c r="D15" s="147">
        <f t="shared" ref="D15:L15" si="0">SUM(D10:D14)</f>
        <v>38</v>
      </c>
      <c r="E15" s="62">
        <f t="shared" si="0"/>
        <v>215.77800000000002</v>
      </c>
      <c r="F15" s="148">
        <f t="shared" si="0"/>
        <v>313.517</v>
      </c>
      <c r="G15" s="147">
        <f t="shared" si="0"/>
        <v>111</v>
      </c>
      <c r="H15" s="62">
        <f t="shared" si="0"/>
        <v>2453.3669999999997</v>
      </c>
      <c r="I15" s="148">
        <f t="shared" si="0"/>
        <v>1454.4520000000002</v>
      </c>
      <c r="J15" s="147">
        <f t="shared" si="0"/>
        <v>6</v>
      </c>
      <c r="K15" s="62">
        <f t="shared" si="0"/>
        <v>16.061</v>
      </c>
      <c r="L15" s="148">
        <f t="shared" si="0"/>
        <v>20.48</v>
      </c>
    </row>
    <row r="16" spans="1:12" ht="12.75">
      <c r="A16" s="212"/>
      <c r="B16" s="29"/>
      <c r="C16" s="29"/>
      <c r="D16" s="145"/>
      <c r="E16" s="34"/>
      <c r="F16" s="146"/>
      <c r="G16" s="135"/>
      <c r="H16" s="34"/>
      <c r="I16" s="151"/>
      <c r="J16" s="145"/>
      <c r="K16" s="34"/>
      <c r="L16" s="146"/>
    </row>
    <row r="17" spans="1:12" ht="12.75">
      <c r="A17" s="540" t="s">
        <v>43</v>
      </c>
      <c r="B17" s="541"/>
      <c r="C17" s="541"/>
      <c r="D17" s="145"/>
      <c r="E17" s="34"/>
      <c r="F17" s="146"/>
      <c r="G17" s="135"/>
      <c r="H17" s="34"/>
      <c r="I17" s="151"/>
      <c r="J17" s="145"/>
      <c r="K17" s="34"/>
      <c r="L17" s="146"/>
    </row>
    <row r="18" spans="1:12" ht="12.75">
      <c r="A18" s="213" t="s">
        <v>44</v>
      </c>
      <c r="B18" s="29"/>
      <c r="C18" s="29"/>
      <c r="D18" s="145"/>
      <c r="E18" s="34"/>
      <c r="F18" s="146"/>
      <c r="G18" s="135"/>
      <c r="H18" s="34"/>
      <c r="I18" s="151"/>
      <c r="J18" s="145"/>
      <c r="K18" s="34"/>
      <c r="L18" s="146"/>
    </row>
    <row r="19" spans="1:12" ht="12.75">
      <c r="A19" s="215" t="s">
        <v>168</v>
      </c>
      <c r="B19" s="29">
        <v>99</v>
      </c>
      <c r="C19" s="29"/>
      <c r="D19" s="145" t="s">
        <v>186</v>
      </c>
      <c r="E19" s="34" t="s">
        <v>186</v>
      </c>
      <c r="F19" s="146" t="s">
        <v>186</v>
      </c>
      <c r="G19" s="145">
        <v>13</v>
      </c>
      <c r="H19" s="34">
        <v>1.8360000000000001</v>
      </c>
      <c r="I19" s="146">
        <v>0.47199999999999998</v>
      </c>
      <c r="J19" s="145" t="s">
        <v>186</v>
      </c>
      <c r="K19" s="34" t="s">
        <v>186</v>
      </c>
      <c r="L19" s="146" t="s">
        <v>186</v>
      </c>
    </row>
    <row r="20" spans="1:12" ht="12.75">
      <c r="A20" s="215" t="s">
        <v>163</v>
      </c>
      <c r="B20" s="35">
        <v>499</v>
      </c>
      <c r="C20" s="29"/>
      <c r="D20" s="145">
        <v>4</v>
      </c>
      <c r="E20" s="34">
        <v>1.1000000000000001</v>
      </c>
      <c r="F20" s="146">
        <v>1.3340000000000001</v>
      </c>
      <c r="G20" s="145">
        <v>18</v>
      </c>
      <c r="H20" s="34">
        <v>3.3279999999999998</v>
      </c>
      <c r="I20" s="146">
        <v>4.3109999999999999</v>
      </c>
      <c r="J20" s="145">
        <v>1</v>
      </c>
      <c r="K20" s="34">
        <v>0.20200000000000001</v>
      </c>
      <c r="L20" s="146">
        <v>0.31</v>
      </c>
    </row>
    <row r="21" spans="1:12" ht="12.75">
      <c r="A21" s="215" t="s">
        <v>164</v>
      </c>
      <c r="B21" s="35">
        <v>1499</v>
      </c>
      <c r="C21" s="60"/>
      <c r="D21" s="145">
        <v>6</v>
      </c>
      <c r="E21" s="34">
        <v>3.3809999999999998</v>
      </c>
      <c r="F21" s="146">
        <v>4.8220000000000001</v>
      </c>
      <c r="G21" s="145">
        <v>4</v>
      </c>
      <c r="H21" s="34">
        <v>3.8039999999999998</v>
      </c>
      <c r="I21" s="146">
        <v>5.077</v>
      </c>
      <c r="J21" s="145">
        <v>1</v>
      </c>
      <c r="K21" s="34">
        <v>1.3</v>
      </c>
      <c r="L21" s="146">
        <v>1.35</v>
      </c>
    </row>
    <row r="22" spans="1:12" ht="12.75">
      <c r="A22" s="215" t="s">
        <v>165</v>
      </c>
      <c r="B22" s="35">
        <v>4999</v>
      </c>
      <c r="C22" s="60"/>
      <c r="D22" s="145">
        <v>9</v>
      </c>
      <c r="E22" s="34">
        <v>16.709</v>
      </c>
      <c r="F22" s="146">
        <v>26.983000000000001</v>
      </c>
      <c r="G22" s="145">
        <v>13</v>
      </c>
      <c r="H22" s="34">
        <v>33.508000000000003</v>
      </c>
      <c r="I22" s="146">
        <v>46.216999999999999</v>
      </c>
      <c r="J22" s="145">
        <v>3</v>
      </c>
      <c r="K22" s="34">
        <v>7.1050000000000004</v>
      </c>
      <c r="L22" s="146">
        <v>9.76</v>
      </c>
    </row>
    <row r="23" spans="1:12" ht="12.75">
      <c r="A23" s="215" t="s">
        <v>166</v>
      </c>
      <c r="B23" s="35">
        <v>39999</v>
      </c>
      <c r="C23" s="60"/>
      <c r="D23" s="145">
        <v>19</v>
      </c>
      <c r="E23" s="34">
        <v>194.58799999999999</v>
      </c>
      <c r="F23" s="146">
        <v>280.37799999999999</v>
      </c>
      <c r="G23" s="145">
        <v>55</v>
      </c>
      <c r="H23" s="34">
        <v>1975.771</v>
      </c>
      <c r="I23" s="146">
        <v>978.41600000000005</v>
      </c>
      <c r="J23" s="145">
        <v>1</v>
      </c>
      <c r="K23" s="34">
        <v>7.4539999999999997</v>
      </c>
      <c r="L23" s="146">
        <v>9.06</v>
      </c>
    </row>
    <row r="24" spans="1:12" ht="12.75">
      <c r="A24" s="215" t="s">
        <v>167</v>
      </c>
      <c r="B24" s="29"/>
      <c r="C24" s="29"/>
      <c r="D24" s="145" t="s">
        <v>186</v>
      </c>
      <c r="E24" s="34" t="s">
        <v>186</v>
      </c>
      <c r="F24" s="146" t="s">
        <v>186</v>
      </c>
      <c r="G24" s="145">
        <v>8</v>
      </c>
      <c r="H24" s="34">
        <v>435.12</v>
      </c>
      <c r="I24" s="146">
        <v>419.959</v>
      </c>
      <c r="J24" s="145" t="s">
        <v>186</v>
      </c>
      <c r="K24" s="34" t="s">
        <v>186</v>
      </c>
      <c r="L24" s="146" t="s">
        <v>186</v>
      </c>
    </row>
    <row r="25" spans="1:12" ht="12.75">
      <c r="A25" s="216" t="s">
        <v>5</v>
      </c>
      <c r="B25" s="37"/>
      <c r="C25" s="37"/>
      <c r="D25" s="149">
        <f>SUM(D20:D24)</f>
        <v>38</v>
      </c>
      <c r="E25" s="38">
        <f>SUM(E20:E24)</f>
        <v>215.77799999999999</v>
      </c>
      <c r="F25" s="150">
        <f>SUM(F20:F24)</f>
        <v>313.517</v>
      </c>
      <c r="G25" s="149">
        <f t="shared" ref="G25:L25" si="1">SUM(G19:G24)</f>
        <v>111</v>
      </c>
      <c r="H25" s="38">
        <f t="shared" si="1"/>
        <v>2453.3669999999997</v>
      </c>
      <c r="I25" s="150">
        <f t="shared" si="1"/>
        <v>1454.452</v>
      </c>
      <c r="J25" s="149">
        <f t="shared" si="1"/>
        <v>6</v>
      </c>
      <c r="K25" s="38">
        <f t="shared" si="1"/>
        <v>16.061</v>
      </c>
      <c r="L25" s="150">
        <f t="shared" si="1"/>
        <v>20.48</v>
      </c>
    </row>
    <row r="26" spans="1:12" ht="12.75">
      <c r="A26" s="39"/>
      <c r="B26" s="39"/>
      <c r="C26" s="39"/>
      <c r="D26" s="46"/>
      <c r="E26" s="46"/>
      <c r="F26" s="46"/>
      <c r="G26" s="46"/>
      <c r="H26" s="46"/>
      <c r="I26" s="46"/>
      <c r="J26" s="46"/>
      <c r="K26" s="46"/>
      <c r="L26" s="46"/>
    </row>
    <row r="27" spans="1:12" ht="12.7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</row>
    <row r="28" spans="1:12" ht="15.75" customHeight="1">
      <c r="A28" s="302" t="s">
        <v>314</v>
      </c>
      <c r="B28" s="301"/>
      <c r="C28" s="301"/>
      <c r="D28" s="528" t="s">
        <v>45</v>
      </c>
      <c r="E28" s="530"/>
      <c r="F28" s="529"/>
      <c r="G28" s="530" t="s">
        <v>32</v>
      </c>
      <c r="H28" s="530"/>
      <c r="I28" s="530"/>
      <c r="J28" s="528" t="s">
        <v>5</v>
      </c>
      <c r="K28" s="530"/>
      <c r="L28" s="529"/>
    </row>
    <row r="29" spans="1:12" ht="15" customHeight="1">
      <c r="A29" s="319"/>
      <c r="B29" s="313"/>
      <c r="C29" s="313"/>
      <c r="D29" s="531" t="s">
        <v>46</v>
      </c>
      <c r="E29" s="532"/>
      <c r="F29" s="533"/>
      <c r="G29" s="532" t="s">
        <v>33</v>
      </c>
      <c r="H29" s="532"/>
      <c r="I29" s="532"/>
      <c r="J29" s="531" t="s">
        <v>47</v>
      </c>
      <c r="K29" s="532"/>
      <c r="L29" s="533"/>
    </row>
    <row r="30" spans="1:12" ht="15" customHeight="1">
      <c r="A30" s="534" t="s">
        <v>319</v>
      </c>
      <c r="B30" s="535"/>
      <c r="C30" s="536"/>
      <c r="D30" s="157" t="s">
        <v>3</v>
      </c>
      <c r="E30" s="41" t="s">
        <v>149</v>
      </c>
      <c r="F30" s="300" t="s">
        <v>154</v>
      </c>
      <c r="G30" s="41" t="s">
        <v>3</v>
      </c>
      <c r="H30" s="41" t="s">
        <v>149</v>
      </c>
      <c r="I30" s="41" t="s">
        <v>154</v>
      </c>
      <c r="J30" s="157" t="s">
        <v>3</v>
      </c>
      <c r="K30" s="41" t="s">
        <v>149</v>
      </c>
      <c r="L30" s="300" t="s">
        <v>154</v>
      </c>
    </row>
    <row r="31" spans="1:12" ht="33.75">
      <c r="A31" s="537"/>
      <c r="B31" s="538"/>
      <c r="C31" s="539"/>
      <c r="D31" s="139" t="s">
        <v>4</v>
      </c>
      <c r="E31" s="50" t="s">
        <v>197</v>
      </c>
      <c r="F31" s="168" t="s">
        <v>153</v>
      </c>
      <c r="G31" s="50" t="s">
        <v>4</v>
      </c>
      <c r="H31" s="50" t="s">
        <v>197</v>
      </c>
      <c r="I31" s="50" t="s">
        <v>153</v>
      </c>
      <c r="J31" s="139" t="s">
        <v>4</v>
      </c>
      <c r="K31" s="50" t="s">
        <v>197</v>
      </c>
      <c r="L31" s="168" t="s">
        <v>153</v>
      </c>
    </row>
    <row r="32" spans="1:12" ht="12.75" customHeight="1">
      <c r="A32" s="542" t="s">
        <v>41</v>
      </c>
      <c r="B32" s="543"/>
      <c r="C32" s="543"/>
      <c r="D32" s="154"/>
      <c r="E32" s="33"/>
      <c r="F32" s="155"/>
      <c r="G32" s="153"/>
      <c r="H32" s="33"/>
      <c r="I32" s="156"/>
      <c r="J32" s="154"/>
      <c r="K32" s="33"/>
      <c r="L32" s="155"/>
    </row>
    <row r="33" spans="1:12" ht="12.75">
      <c r="A33" s="213" t="s">
        <v>42</v>
      </c>
      <c r="B33" s="29"/>
      <c r="C33" s="29"/>
      <c r="D33" s="145"/>
      <c r="E33" s="34"/>
      <c r="F33" s="146"/>
      <c r="G33" s="135"/>
      <c r="H33" s="34"/>
      <c r="I33" s="151"/>
      <c r="J33" s="145"/>
      <c r="K33" s="34"/>
      <c r="L33" s="146"/>
    </row>
    <row r="34" spans="1:12" ht="12.75">
      <c r="A34" s="215" t="s">
        <v>163</v>
      </c>
      <c r="B34" s="35">
        <v>499</v>
      </c>
      <c r="C34" s="476"/>
      <c r="D34" s="135">
        <f>D10+G10+J10</f>
        <v>42</v>
      </c>
      <c r="E34" s="34">
        <f t="shared" ref="E34:F37" si="2">E10+H10+K10</f>
        <v>8.3759999999999994</v>
      </c>
      <c r="F34" s="151">
        <f t="shared" si="2"/>
        <v>19.712</v>
      </c>
      <c r="G34" s="145">
        <v>18</v>
      </c>
      <c r="H34" s="34">
        <v>4.1120000000000001</v>
      </c>
      <c r="I34" s="146">
        <v>38.606000000000002</v>
      </c>
      <c r="J34" s="145">
        <f t="shared" ref="J34:L35" si="3">D34+G34</f>
        <v>60</v>
      </c>
      <c r="K34" s="34">
        <f t="shared" si="3"/>
        <v>12.488</v>
      </c>
      <c r="L34" s="146">
        <f t="shared" si="3"/>
        <v>58.317999999999998</v>
      </c>
    </row>
    <row r="35" spans="1:12" ht="12.75">
      <c r="A35" s="215" t="s">
        <v>164</v>
      </c>
      <c r="B35" s="35">
        <v>1499</v>
      </c>
      <c r="C35" s="60"/>
      <c r="D35" s="145">
        <f>D11+G11+J11</f>
        <v>11</v>
      </c>
      <c r="E35" s="34">
        <f t="shared" si="2"/>
        <v>12.681999999999999</v>
      </c>
      <c r="F35" s="146">
        <f t="shared" si="2"/>
        <v>17.336000000000002</v>
      </c>
      <c r="G35" s="145">
        <v>1</v>
      </c>
      <c r="H35" s="34">
        <v>0.52600000000000002</v>
      </c>
      <c r="I35" s="146">
        <v>0.161</v>
      </c>
      <c r="J35" s="145">
        <f t="shared" si="3"/>
        <v>12</v>
      </c>
      <c r="K35" s="34">
        <f t="shared" si="3"/>
        <v>13.207999999999998</v>
      </c>
      <c r="L35" s="146">
        <f t="shared" si="3"/>
        <v>17.497000000000003</v>
      </c>
    </row>
    <row r="36" spans="1:12" ht="12.75">
      <c r="A36" s="215" t="s">
        <v>165</v>
      </c>
      <c r="B36" s="35">
        <v>4999</v>
      </c>
      <c r="C36" s="60"/>
      <c r="D36" s="145">
        <f>D12+G12+J12</f>
        <v>24</v>
      </c>
      <c r="E36" s="34">
        <f t="shared" si="2"/>
        <v>67.178000000000011</v>
      </c>
      <c r="F36" s="146">
        <f t="shared" si="2"/>
        <v>101.489</v>
      </c>
      <c r="G36" s="145" t="s">
        <v>186</v>
      </c>
      <c r="H36" s="34" t="s">
        <v>186</v>
      </c>
      <c r="I36" s="146" t="s">
        <v>186</v>
      </c>
      <c r="J36" s="145">
        <f>D36</f>
        <v>24</v>
      </c>
      <c r="K36" s="34">
        <f>E36</f>
        <v>67.178000000000011</v>
      </c>
      <c r="L36" s="146">
        <f>F36</f>
        <v>101.489</v>
      </c>
    </row>
    <row r="37" spans="1:12" ht="12.75">
      <c r="A37" s="215" t="s">
        <v>166</v>
      </c>
      <c r="B37" s="35">
        <v>39999</v>
      </c>
      <c r="C37" s="60"/>
      <c r="D37" s="145">
        <f>D13+G13+J13</f>
        <v>50</v>
      </c>
      <c r="E37" s="34">
        <f t="shared" si="2"/>
        <v>895.36999999999989</v>
      </c>
      <c r="F37" s="146">
        <f t="shared" si="2"/>
        <v>687.22199999999998</v>
      </c>
      <c r="G37" s="145">
        <v>28</v>
      </c>
      <c r="H37" s="34">
        <v>669.48599999999999</v>
      </c>
      <c r="I37" s="146">
        <v>145.61000000000001</v>
      </c>
      <c r="J37" s="145">
        <f t="shared" ref="J37:L38" si="4">D37+G37</f>
        <v>78</v>
      </c>
      <c r="K37" s="34">
        <f t="shared" si="4"/>
        <v>1564.8559999999998</v>
      </c>
      <c r="L37" s="146">
        <f t="shared" si="4"/>
        <v>832.83199999999999</v>
      </c>
    </row>
    <row r="38" spans="1:12" ht="12.75">
      <c r="A38" s="215" t="s">
        <v>167</v>
      </c>
      <c r="B38" s="29"/>
      <c r="C38" s="29"/>
      <c r="D38" s="145">
        <v>28</v>
      </c>
      <c r="E38" s="34">
        <v>1701.6</v>
      </c>
      <c r="F38" s="146">
        <v>962.69</v>
      </c>
      <c r="G38" s="145">
        <v>8</v>
      </c>
      <c r="H38" s="34">
        <v>398.036</v>
      </c>
      <c r="I38" s="146">
        <v>63.884</v>
      </c>
      <c r="J38" s="145">
        <f t="shared" si="4"/>
        <v>36</v>
      </c>
      <c r="K38" s="34">
        <f t="shared" si="4"/>
        <v>2099.636</v>
      </c>
      <c r="L38" s="146">
        <f t="shared" si="4"/>
        <v>1026.5740000000001</v>
      </c>
    </row>
    <row r="39" spans="1:12" ht="12.75">
      <c r="A39" s="295" t="s">
        <v>5</v>
      </c>
      <c r="B39" s="29"/>
      <c r="C39" s="29"/>
      <c r="D39" s="147">
        <f>SUM(D34:D38)</f>
        <v>155</v>
      </c>
      <c r="E39" s="62">
        <f>SUM(E34:E38)</f>
        <v>2685.2059999999997</v>
      </c>
      <c r="F39" s="148">
        <f>SUM(F34:F38)</f>
        <v>1788.4490000000001</v>
      </c>
      <c r="G39" s="147">
        <v>55</v>
      </c>
      <c r="H39" s="62">
        <v>1072.1600000000001</v>
      </c>
      <c r="I39" s="148">
        <v>248.261</v>
      </c>
      <c r="J39" s="147">
        <f>SUM(J34:J38)</f>
        <v>210</v>
      </c>
      <c r="K39" s="62">
        <f>SUM(K34:K38)</f>
        <v>3757.366</v>
      </c>
      <c r="L39" s="148">
        <f>SUM(L34:L38)</f>
        <v>2036.71</v>
      </c>
    </row>
    <row r="40" spans="1:12" ht="12.75">
      <c r="A40" s="212"/>
      <c r="B40" s="29"/>
      <c r="C40" s="29"/>
      <c r="D40" s="145"/>
      <c r="E40" s="34"/>
      <c r="F40" s="146"/>
      <c r="G40" s="135"/>
      <c r="H40" s="34"/>
      <c r="I40" s="151"/>
      <c r="J40" s="145"/>
      <c r="K40" s="34"/>
      <c r="L40" s="146"/>
    </row>
    <row r="41" spans="1:12" ht="12.75" customHeight="1">
      <c r="A41" s="540" t="s">
        <v>43</v>
      </c>
      <c r="B41" s="541"/>
      <c r="C41" s="541"/>
      <c r="D41" s="145"/>
      <c r="E41" s="34"/>
      <c r="F41" s="146"/>
      <c r="G41" s="135"/>
      <c r="H41" s="34"/>
      <c r="I41" s="151"/>
      <c r="J41" s="145"/>
      <c r="K41" s="34"/>
      <c r="L41" s="146"/>
    </row>
    <row r="42" spans="1:12" ht="12.75">
      <c r="A42" s="213" t="s">
        <v>44</v>
      </c>
      <c r="B42" s="29"/>
      <c r="C42" s="29"/>
      <c r="D42" s="145"/>
      <c r="E42" s="34"/>
      <c r="F42" s="146"/>
      <c r="G42" s="135"/>
      <c r="H42" s="34"/>
      <c r="I42" s="151"/>
      <c r="J42" s="145"/>
      <c r="K42" s="34"/>
      <c r="L42" s="146"/>
    </row>
    <row r="43" spans="1:12" ht="12.75">
      <c r="A43" s="215" t="s">
        <v>168</v>
      </c>
      <c r="B43" s="29">
        <v>99</v>
      </c>
      <c r="C43" s="29"/>
      <c r="D43" s="145">
        <f>G19</f>
        <v>13</v>
      </c>
      <c r="E43" s="34">
        <f>H19</f>
        <v>1.8360000000000001</v>
      </c>
      <c r="F43" s="146">
        <f>I19</f>
        <v>0.47199999999999998</v>
      </c>
      <c r="G43" s="145">
        <v>12</v>
      </c>
      <c r="H43" s="34">
        <v>2.411</v>
      </c>
      <c r="I43" s="146">
        <v>0.58299999999999996</v>
      </c>
      <c r="J43" s="145">
        <f>D43+G43</f>
        <v>25</v>
      </c>
      <c r="K43" s="34">
        <f t="shared" ref="K43:L49" si="5">E43+H43</f>
        <v>4.2469999999999999</v>
      </c>
      <c r="L43" s="146">
        <f t="shared" si="5"/>
        <v>1.0549999999999999</v>
      </c>
    </row>
    <row r="44" spans="1:12" ht="12.75">
      <c r="A44" s="215" t="s">
        <v>163</v>
      </c>
      <c r="B44" s="35">
        <v>499</v>
      </c>
      <c r="C44" s="29"/>
      <c r="D44" s="145">
        <f t="shared" ref="D44:F47" si="6">D20+G20+J20</f>
        <v>23</v>
      </c>
      <c r="E44" s="34">
        <f t="shared" si="6"/>
        <v>4.63</v>
      </c>
      <c r="F44" s="146">
        <f t="shared" si="6"/>
        <v>5.9549999999999992</v>
      </c>
      <c r="G44" s="145">
        <v>7</v>
      </c>
      <c r="H44" s="34">
        <v>15.946</v>
      </c>
      <c r="I44" s="146">
        <v>1.8009999999999999</v>
      </c>
      <c r="J44" s="145">
        <f>D44+G44</f>
        <v>30</v>
      </c>
      <c r="K44" s="34">
        <f t="shared" si="5"/>
        <v>20.576000000000001</v>
      </c>
      <c r="L44" s="146">
        <f t="shared" si="5"/>
        <v>7.7559999999999993</v>
      </c>
    </row>
    <row r="45" spans="1:12" ht="12.75">
      <c r="A45" s="215" t="s">
        <v>164</v>
      </c>
      <c r="B45" s="35">
        <v>1499</v>
      </c>
      <c r="C45" s="60"/>
      <c r="D45" s="145">
        <f t="shared" si="6"/>
        <v>11</v>
      </c>
      <c r="E45" s="34">
        <f t="shared" si="6"/>
        <v>8.4849999999999994</v>
      </c>
      <c r="F45" s="146">
        <f t="shared" si="6"/>
        <v>11.249000000000001</v>
      </c>
      <c r="G45" s="145">
        <v>1</v>
      </c>
      <c r="H45" s="34">
        <v>0.15</v>
      </c>
      <c r="I45" s="146">
        <v>1.24</v>
      </c>
      <c r="J45" s="145">
        <f>D45+G45</f>
        <v>12</v>
      </c>
      <c r="K45" s="34">
        <f t="shared" si="5"/>
        <v>8.6349999999999998</v>
      </c>
      <c r="L45" s="146">
        <f t="shared" si="5"/>
        <v>12.489000000000001</v>
      </c>
    </row>
    <row r="46" spans="1:12" ht="12.75">
      <c r="A46" s="215" t="s">
        <v>165</v>
      </c>
      <c r="B46" s="35">
        <v>4999</v>
      </c>
      <c r="C46" s="60"/>
      <c r="D46" s="145">
        <f t="shared" si="6"/>
        <v>25</v>
      </c>
      <c r="E46" s="34">
        <f t="shared" si="6"/>
        <v>57.322000000000003</v>
      </c>
      <c r="F46" s="146">
        <f t="shared" si="6"/>
        <v>82.960000000000008</v>
      </c>
      <c r="G46" s="145">
        <v>15</v>
      </c>
      <c r="H46" s="34">
        <v>376.70800000000003</v>
      </c>
      <c r="I46" s="146">
        <v>53.405000000000001</v>
      </c>
      <c r="J46" s="145">
        <f>D46+G46</f>
        <v>40</v>
      </c>
      <c r="K46" s="34">
        <f t="shared" si="5"/>
        <v>434.03000000000003</v>
      </c>
      <c r="L46" s="146">
        <f t="shared" si="5"/>
        <v>136.36500000000001</v>
      </c>
    </row>
    <row r="47" spans="1:12" ht="12.75">
      <c r="A47" s="215" t="s">
        <v>166</v>
      </c>
      <c r="B47" s="35">
        <v>39999</v>
      </c>
      <c r="C47" s="60"/>
      <c r="D47" s="145">
        <f t="shared" si="6"/>
        <v>75</v>
      </c>
      <c r="E47" s="34">
        <f t="shared" si="6"/>
        <v>2177.8130000000001</v>
      </c>
      <c r="F47" s="146">
        <f t="shared" si="6"/>
        <v>1267.854</v>
      </c>
      <c r="G47" s="145">
        <v>20</v>
      </c>
      <c r="H47" s="34">
        <v>676.94500000000005</v>
      </c>
      <c r="I47" s="146">
        <v>191.232</v>
      </c>
      <c r="J47" s="145">
        <f>D47+G47</f>
        <v>95</v>
      </c>
      <c r="K47" s="34">
        <f t="shared" si="5"/>
        <v>2854.7580000000003</v>
      </c>
      <c r="L47" s="146">
        <f t="shared" si="5"/>
        <v>1459.086</v>
      </c>
    </row>
    <row r="48" spans="1:12" ht="12.75">
      <c r="A48" s="215" t="s">
        <v>167</v>
      </c>
      <c r="B48" s="29"/>
      <c r="C48" s="29"/>
      <c r="D48" s="145">
        <f>G24</f>
        <v>8</v>
      </c>
      <c r="E48" s="34">
        <f>H24</f>
        <v>435.12</v>
      </c>
      <c r="F48" s="146">
        <f>I24</f>
        <v>419.959</v>
      </c>
      <c r="G48" s="145" t="s">
        <v>186</v>
      </c>
      <c r="H48" s="34" t="s">
        <v>186</v>
      </c>
      <c r="I48" s="146" t="s">
        <v>186</v>
      </c>
      <c r="J48" s="145">
        <f>D48</f>
        <v>8</v>
      </c>
      <c r="K48" s="34">
        <f>E48</f>
        <v>435.12</v>
      </c>
      <c r="L48" s="146">
        <f>F48</f>
        <v>419.959</v>
      </c>
    </row>
    <row r="49" spans="1:12" ht="12.75">
      <c r="A49" s="216" t="s">
        <v>5</v>
      </c>
      <c r="B49" s="37"/>
      <c r="C49" s="37"/>
      <c r="D49" s="149">
        <f>SUM(D43:D48)</f>
        <v>155</v>
      </c>
      <c r="E49" s="38">
        <f>SUM(E43:E48)</f>
        <v>2685.2060000000001</v>
      </c>
      <c r="F49" s="150">
        <f>SUM(F43:F48)</f>
        <v>1788.4490000000001</v>
      </c>
      <c r="G49" s="149">
        <v>55</v>
      </c>
      <c r="H49" s="38">
        <v>1072.1600000000001</v>
      </c>
      <c r="I49" s="150">
        <v>248.261</v>
      </c>
      <c r="J49" s="149">
        <f>SUM(J43:J48)</f>
        <v>210</v>
      </c>
      <c r="K49" s="38">
        <f t="shared" si="5"/>
        <v>3757.366</v>
      </c>
      <c r="L49" s="150">
        <f t="shared" si="5"/>
        <v>2036.71</v>
      </c>
    </row>
    <row r="50" spans="1:1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</sheetData>
  <mergeCells count="19">
    <mergeCell ref="D5:F5"/>
    <mergeCell ref="G5:I5"/>
    <mergeCell ref="J5:L5"/>
    <mergeCell ref="A1:J2"/>
    <mergeCell ref="A32:C32"/>
    <mergeCell ref="J28:L28"/>
    <mergeCell ref="J29:L29"/>
    <mergeCell ref="D4:F4"/>
    <mergeCell ref="G4:I4"/>
    <mergeCell ref="J4:L4"/>
    <mergeCell ref="G28:I28"/>
    <mergeCell ref="D29:F29"/>
    <mergeCell ref="G29:I29"/>
    <mergeCell ref="A6:C7"/>
    <mergeCell ref="A30:C31"/>
    <mergeCell ref="A41:C41"/>
    <mergeCell ref="A8:C8"/>
    <mergeCell ref="A17:C17"/>
    <mergeCell ref="D28:F28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ignoredErrors>
    <ignoredError sqref="J36:L36 K48:L48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>
    <tabColor theme="4" tint="0.39997558519241921"/>
  </sheetPr>
  <dimension ref="A1:H42"/>
  <sheetViews>
    <sheetView zoomScaleNormal="100" workbookViewId="0">
      <selection activeCell="I1" sqref="I1"/>
    </sheetView>
  </sheetViews>
  <sheetFormatPr defaultRowHeight="12.75"/>
  <cols>
    <col min="1" max="1" width="16.5" style="13" customWidth="1"/>
    <col min="2" max="2" width="19.5" style="13" customWidth="1"/>
    <col min="3" max="3" width="25" style="13" customWidth="1"/>
    <col min="4" max="6" width="9.33203125" style="13"/>
    <col min="7" max="7" width="9" style="13" customWidth="1"/>
    <col min="8" max="16384" width="9.33203125" style="13"/>
  </cols>
  <sheetData>
    <row r="1" spans="1:8" ht="19.5" customHeight="1">
      <c r="A1" s="545" t="s">
        <v>227</v>
      </c>
      <c r="B1" s="545"/>
      <c r="C1" s="545"/>
      <c r="D1" s="545"/>
      <c r="E1" s="545"/>
      <c r="F1" s="545"/>
      <c r="G1" s="545"/>
      <c r="H1" s="545"/>
    </row>
    <row r="2" spans="1:8">
      <c r="A2" s="545"/>
      <c r="B2" s="545"/>
      <c r="C2" s="545"/>
      <c r="D2" s="545"/>
      <c r="E2" s="545"/>
      <c r="F2" s="545"/>
      <c r="G2" s="545"/>
      <c r="H2" s="545"/>
    </row>
    <row r="3" spans="1:8">
      <c r="A3" s="1" t="s">
        <v>224</v>
      </c>
    </row>
    <row r="4" spans="1:8" ht="16.5" customHeight="1">
      <c r="A4" s="160" t="s">
        <v>68</v>
      </c>
      <c r="B4" s="475" t="s">
        <v>70</v>
      </c>
      <c r="C4" s="475" t="s">
        <v>155</v>
      </c>
    </row>
    <row r="5" spans="1:8" ht="15" customHeight="1">
      <c r="A5" s="161" t="s">
        <v>69</v>
      </c>
      <c r="B5" s="479" t="s">
        <v>71</v>
      </c>
      <c r="C5" s="479" t="s">
        <v>72</v>
      </c>
    </row>
    <row r="6" spans="1:8">
      <c r="A6" s="13" t="s">
        <v>48</v>
      </c>
      <c r="B6" s="483">
        <v>85</v>
      </c>
      <c r="C6" s="484">
        <v>1517.691</v>
      </c>
    </row>
    <row r="7" spans="1:8">
      <c r="A7" s="13" t="s">
        <v>49</v>
      </c>
      <c r="B7" s="485">
        <v>71</v>
      </c>
      <c r="C7" s="486">
        <v>1124.461</v>
      </c>
    </row>
    <row r="8" spans="1:8">
      <c r="A8" s="13" t="s">
        <v>59</v>
      </c>
      <c r="B8" s="485">
        <v>11</v>
      </c>
      <c r="C8" s="274">
        <v>291.07600000000002</v>
      </c>
    </row>
    <row r="9" spans="1:8">
      <c r="A9" s="13" t="s">
        <v>50</v>
      </c>
      <c r="B9" s="485">
        <v>17</v>
      </c>
      <c r="C9" s="274">
        <v>211.26599999999999</v>
      </c>
    </row>
    <row r="10" spans="1:8">
      <c r="A10" s="13" t="s">
        <v>52</v>
      </c>
      <c r="B10" s="485">
        <v>18</v>
      </c>
      <c r="C10" s="274">
        <v>156.49</v>
      </c>
    </row>
    <row r="11" spans="1:8">
      <c r="A11" s="3"/>
      <c r="B11" s="485"/>
      <c r="C11" s="274"/>
    </row>
    <row r="12" spans="1:8">
      <c r="A12" s="3" t="s">
        <v>65</v>
      </c>
      <c r="B12" s="485">
        <v>5</v>
      </c>
      <c r="C12" s="274">
        <v>152.38200000000001</v>
      </c>
    </row>
    <row r="13" spans="1:8">
      <c r="A13" s="3" t="s">
        <v>66</v>
      </c>
      <c r="B13" s="485">
        <v>7</v>
      </c>
      <c r="C13" s="274">
        <v>100.63</v>
      </c>
    </row>
    <row r="14" spans="1:8">
      <c r="A14" s="3" t="s">
        <v>58</v>
      </c>
      <c r="B14" s="485">
        <v>6</v>
      </c>
      <c r="C14" s="274">
        <v>72.010000000000005</v>
      </c>
    </row>
    <row r="15" spans="1:8">
      <c r="A15" s="3" t="s">
        <v>53</v>
      </c>
      <c r="B15" s="485">
        <v>5</v>
      </c>
      <c r="C15" s="274">
        <v>53.395000000000003</v>
      </c>
    </row>
    <row r="16" spans="1:8">
      <c r="A16" s="3"/>
      <c r="B16" s="485"/>
      <c r="C16" s="274"/>
    </row>
    <row r="17" spans="1:8">
      <c r="A17" s="3" t="s">
        <v>73</v>
      </c>
      <c r="B17" s="485">
        <v>150</v>
      </c>
      <c r="C17" s="274">
        <v>167.66500000000005</v>
      </c>
    </row>
    <row r="18" spans="1:8">
      <c r="A18" s="3"/>
      <c r="B18" s="485"/>
      <c r="C18" s="274"/>
    </row>
    <row r="19" spans="1:8">
      <c r="A19" s="67" t="s">
        <v>5</v>
      </c>
      <c r="B19" s="487">
        <f>SUM(B6:B17)</f>
        <v>375</v>
      </c>
      <c r="C19" s="488">
        <f>SUM(C6:C17)</f>
        <v>3847.0660000000007</v>
      </c>
    </row>
    <row r="23" spans="1:8">
      <c r="A23" s="545" t="s">
        <v>225</v>
      </c>
      <c r="B23" s="545"/>
      <c r="C23" s="545"/>
      <c r="D23" s="545"/>
      <c r="E23" s="545"/>
      <c r="F23" s="545"/>
      <c r="G23" s="545"/>
      <c r="H23" s="545"/>
    </row>
    <row r="24" spans="1:8" ht="12.75" customHeight="1">
      <c r="A24" s="545"/>
      <c r="B24" s="545"/>
      <c r="C24" s="545"/>
      <c r="D24" s="545"/>
      <c r="E24" s="545"/>
      <c r="F24" s="545"/>
      <c r="G24" s="545"/>
      <c r="H24" s="545"/>
    </row>
    <row r="25" spans="1:8">
      <c r="A25" s="1" t="s">
        <v>226</v>
      </c>
    </row>
    <row r="26" spans="1:8" ht="15" customHeight="1">
      <c r="A26" s="160" t="s">
        <v>68</v>
      </c>
      <c r="B26" s="475" t="s">
        <v>70</v>
      </c>
      <c r="C26" s="475" t="s">
        <v>155</v>
      </c>
    </row>
    <row r="27" spans="1:8" ht="15" customHeight="1">
      <c r="A27" s="161" t="s">
        <v>69</v>
      </c>
      <c r="B27" s="479" t="s">
        <v>71</v>
      </c>
      <c r="C27" s="479" t="s">
        <v>72</v>
      </c>
    </row>
    <row r="28" spans="1:8">
      <c r="A28" s="3" t="s">
        <v>51</v>
      </c>
      <c r="B28" s="485">
        <v>10</v>
      </c>
      <c r="C28" s="274">
        <v>29.318999999999999</v>
      </c>
    </row>
    <row r="29" spans="1:8">
      <c r="A29" s="3" t="s">
        <v>48</v>
      </c>
      <c r="B29" s="485">
        <v>56</v>
      </c>
      <c r="C29" s="274">
        <v>15.576000000000001</v>
      </c>
    </row>
    <row r="30" spans="1:8">
      <c r="A30" s="3" t="s">
        <v>49</v>
      </c>
      <c r="B30" s="485">
        <v>35</v>
      </c>
      <c r="C30" s="274">
        <v>14.561999999999999</v>
      </c>
    </row>
    <row r="31" spans="1:8">
      <c r="A31" s="3" t="s">
        <v>57</v>
      </c>
      <c r="B31" s="485">
        <v>5</v>
      </c>
      <c r="C31" s="274">
        <v>13.41</v>
      </c>
    </row>
    <row r="32" spans="1:8">
      <c r="A32" s="3" t="s">
        <v>56</v>
      </c>
      <c r="B32" s="485">
        <v>12</v>
      </c>
      <c r="C32" s="274">
        <v>11.372999999999999</v>
      </c>
    </row>
    <row r="33" spans="1:3">
      <c r="A33" s="3"/>
      <c r="B33" s="485"/>
      <c r="C33" s="274"/>
    </row>
    <row r="34" spans="1:3">
      <c r="A34" s="3" t="s">
        <v>50</v>
      </c>
      <c r="B34" s="485">
        <v>3</v>
      </c>
      <c r="C34" s="274">
        <v>10.146000000000001</v>
      </c>
    </row>
    <row r="35" spans="1:3">
      <c r="A35" s="3" t="s">
        <v>63</v>
      </c>
      <c r="B35" s="485">
        <v>3</v>
      </c>
      <c r="C35" s="274">
        <v>9.2010000000000005</v>
      </c>
    </row>
    <row r="36" spans="1:3">
      <c r="A36" s="3" t="s">
        <v>64</v>
      </c>
      <c r="B36" s="485">
        <v>4</v>
      </c>
      <c r="C36" s="274">
        <v>8.73</v>
      </c>
    </row>
    <row r="37" spans="1:3">
      <c r="A37" s="3" t="s">
        <v>59</v>
      </c>
      <c r="B37" s="485">
        <v>14</v>
      </c>
      <c r="C37" s="274">
        <v>5.1580000000000004</v>
      </c>
    </row>
    <row r="38" spans="1:3">
      <c r="A38" s="3" t="s">
        <v>223</v>
      </c>
      <c r="B38" s="485">
        <v>18</v>
      </c>
      <c r="C38" s="274">
        <v>3.9249999999999998</v>
      </c>
    </row>
    <row r="39" spans="1:3">
      <c r="A39" s="3"/>
      <c r="B39" s="485"/>
      <c r="C39" s="274"/>
    </row>
    <row r="40" spans="1:3">
      <c r="A40" s="3" t="s">
        <v>73</v>
      </c>
      <c r="B40" s="485">
        <v>98</v>
      </c>
      <c r="C40" s="274">
        <v>26.716000000000001</v>
      </c>
    </row>
    <row r="41" spans="1:3">
      <c r="A41" s="3"/>
      <c r="B41" s="485"/>
      <c r="C41" s="274"/>
    </row>
    <row r="42" spans="1:3">
      <c r="A42" s="67" t="s">
        <v>5</v>
      </c>
      <c r="B42" s="487">
        <f>SUM(B28:B40)</f>
        <v>258</v>
      </c>
      <c r="C42" s="489">
        <f>SUM(C28:C40)</f>
        <v>148.11599999999999</v>
      </c>
    </row>
  </sheetData>
  <mergeCells count="2">
    <mergeCell ref="A1:H2"/>
    <mergeCell ref="A23:H2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>
    <tabColor theme="4" tint="0.39997558519241921"/>
  </sheetPr>
  <dimension ref="A1:O38"/>
  <sheetViews>
    <sheetView zoomScaleNormal="100" workbookViewId="0">
      <selection activeCell="Q1" sqref="Q1"/>
    </sheetView>
  </sheetViews>
  <sheetFormatPr defaultRowHeight="11.25"/>
  <cols>
    <col min="1" max="1" width="8" style="1" customWidth="1"/>
    <col min="2" max="3" width="9.33203125" style="1"/>
    <col min="4" max="4" width="8.5" style="1" bestFit="1" customWidth="1"/>
    <col min="5" max="5" width="11.33203125" style="1" customWidth="1"/>
    <col min="6" max="6" width="8.5" style="1" bestFit="1" customWidth="1"/>
    <col min="7" max="7" width="11.33203125" style="1" customWidth="1"/>
    <col min="8" max="8" width="8.5" style="1" bestFit="1" customWidth="1"/>
    <col min="9" max="9" width="11.5" style="1" customWidth="1"/>
    <col min="10" max="10" width="8.5" style="1" bestFit="1" customWidth="1"/>
    <col min="11" max="11" width="11.33203125" style="1" customWidth="1"/>
    <col min="12" max="12" width="8.5" style="1" bestFit="1" customWidth="1"/>
    <col min="13" max="13" width="11.33203125" style="1" customWidth="1"/>
    <col min="14" max="14" width="8.5" style="1" bestFit="1" customWidth="1"/>
    <col min="15" max="15" width="11.6640625" style="1" customWidth="1"/>
    <col min="16" max="16384" width="9.33203125" style="1"/>
  </cols>
  <sheetData>
    <row r="1" spans="1:15" ht="18" customHeight="1">
      <c r="A1" s="526" t="s">
        <v>228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</row>
    <row r="2" spans="1:15" ht="21.75" customHeight="1">
      <c r="A2" s="527"/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</row>
    <row r="3" spans="1:15" ht="15.75" customHeight="1">
      <c r="A3" s="339" t="s">
        <v>229</v>
      </c>
    </row>
    <row r="4" spans="1:15" ht="18" customHeight="1">
      <c r="A4" s="302" t="s">
        <v>207</v>
      </c>
      <c r="B4" s="301"/>
      <c r="C4" s="301"/>
      <c r="D4" s="528" t="s">
        <v>24</v>
      </c>
      <c r="E4" s="529"/>
      <c r="F4" s="530" t="s">
        <v>159</v>
      </c>
      <c r="G4" s="530"/>
      <c r="H4" s="528" t="s">
        <v>160</v>
      </c>
      <c r="I4" s="529"/>
      <c r="J4" s="530" t="s">
        <v>161</v>
      </c>
      <c r="K4" s="530"/>
      <c r="L4" s="528" t="s">
        <v>162</v>
      </c>
      <c r="M4" s="529"/>
      <c r="N4" s="528" t="s">
        <v>25</v>
      </c>
      <c r="O4" s="529"/>
    </row>
    <row r="5" spans="1:15" ht="25.5" customHeight="1">
      <c r="A5" s="546" t="s">
        <v>318</v>
      </c>
      <c r="B5" s="547"/>
      <c r="C5" s="548"/>
      <c r="D5" s="157" t="s">
        <v>3</v>
      </c>
      <c r="E5" s="300" t="s">
        <v>149</v>
      </c>
      <c r="F5" s="41" t="s">
        <v>3</v>
      </c>
      <c r="G5" s="41" t="s">
        <v>149</v>
      </c>
      <c r="H5" s="157" t="s">
        <v>3</v>
      </c>
      <c r="I5" s="300" t="s">
        <v>149</v>
      </c>
      <c r="J5" s="41" t="s">
        <v>3</v>
      </c>
      <c r="K5" s="41" t="s">
        <v>149</v>
      </c>
      <c r="L5" s="157" t="s">
        <v>3</v>
      </c>
      <c r="M5" s="300" t="s">
        <v>149</v>
      </c>
      <c r="N5" s="157" t="s">
        <v>3</v>
      </c>
      <c r="O5" s="300" t="s">
        <v>149</v>
      </c>
    </row>
    <row r="6" spans="1:15" ht="33.75">
      <c r="A6" s="549"/>
      <c r="B6" s="550"/>
      <c r="C6" s="551"/>
      <c r="D6" s="139" t="s">
        <v>4</v>
      </c>
      <c r="E6" s="140" t="s">
        <v>197</v>
      </c>
      <c r="F6" s="50" t="s">
        <v>4</v>
      </c>
      <c r="G6" s="140" t="s">
        <v>197</v>
      </c>
      <c r="H6" s="139" t="s">
        <v>4</v>
      </c>
      <c r="I6" s="140" t="s">
        <v>197</v>
      </c>
      <c r="J6" s="50" t="s">
        <v>4</v>
      </c>
      <c r="K6" s="140" t="s">
        <v>197</v>
      </c>
      <c r="L6" s="139" t="s">
        <v>4</v>
      </c>
      <c r="M6" s="140" t="s">
        <v>197</v>
      </c>
      <c r="N6" s="139" t="s">
        <v>4</v>
      </c>
      <c r="O6" s="140" t="s">
        <v>197</v>
      </c>
    </row>
    <row r="7" spans="1:15" ht="12.75">
      <c r="A7" s="280" t="s">
        <v>74</v>
      </c>
      <c r="B7" s="28"/>
      <c r="C7" s="28"/>
      <c r="D7" s="141"/>
      <c r="E7" s="142"/>
      <c r="F7" s="133"/>
      <c r="G7" s="51"/>
      <c r="H7" s="141"/>
      <c r="I7" s="142"/>
      <c r="J7" s="133"/>
      <c r="K7" s="51"/>
      <c r="L7" s="141"/>
      <c r="M7" s="142"/>
      <c r="N7" s="141"/>
      <c r="O7" s="142"/>
    </row>
    <row r="8" spans="1:15" ht="12.75">
      <c r="A8" s="213" t="s">
        <v>75</v>
      </c>
      <c r="B8" s="29"/>
      <c r="C8" s="29"/>
      <c r="D8" s="143"/>
      <c r="E8" s="144"/>
      <c r="F8" s="134"/>
      <c r="G8" s="52"/>
      <c r="H8" s="143"/>
      <c r="I8" s="144"/>
      <c r="J8" s="134"/>
      <c r="K8" s="52"/>
      <c r="L8" s="143"/>
      <c r="M8" s="144"/>
      <c r="N8" s="143"/>
      <c r="O8" s="144"/>
    </row>
    <row r="9" spans="1:15" ht="12.75">
      <c r="A9" s="215" t="s">
        <v>163</v>
      </c>
      <c r="B9" s="29">
        <v>249</v>
      </c>
      <c r="C9" s="29"/>
      <c r="D9" s="145" t="s">
        <v>186</v>
      </c>
      <c r="E9" s="146" t="s">
        <v>186</v>
      </c>
      <c r="F9" s="135">
        <v>1</v>
      </c>
      <c r="G9" s="151">
        <v>0.22800000000000001</v>
      </c>
      <c r="H9" s="145">
        <v>6</v>
      </c>
      <c r="I9" s="146">
        <v>0.94299999999999995</v>
      </c>
      <c r="J9" s="135">
        <v>26</v>
      </c>
      <c r="K9" s="151">
        <v>4.1500000000000004</v>
      </c>
      <c r="L9" s="145">
        <v>20</v>
      </c>
      <c r="M9" s="146">
        <v>3.2480000000000002</v>
      </c>
      <c r="N9" s="145">
        <v>53</v>
      </c>
      <c r="O9" s="146">
        <v>8.5690000000000008</v>
      </c>
    </row>
    <row r="10" spans="1:15" ht="12.75">
      <c r="A10" s="215" t="s">
        <v>169</v>
      </c>
      <c r="B10" s="60">
        <v>499</v>
      </c>
      <c r="C10" s="60"/>
      <c r="D10" s="145" t="s">
        <v>186</v>
      </c>
      <c r="E10" s="146" t="s">
        <v>186</v>
      </c>
      <c r="F10" s="135" t="s">
        <v>186</v>
      </c>
      <c r="G10" s="151" t="s">
        <v>186</v>
      </c>
      <c r="H10" s="145" t="s">
        <v>186</v>
      </c>
      <c r="I10" s="146" t="s">
        <v>186</v>
      </c>
      <c r="J10" s="135">
        <v>11</v>
      </c>
      <c r="K10" s="151">
        <v>3.7810000000000001</v>
      </c>
      <c r="L10" s="145">
        <v>10</v>
      </c>
      <c r="M10" s="146">
        <v>3.03</v>
      </c>
      <c r="N10" s="145">
        <v>21</v>
      </c>
      <c r="O10" s="146">
        <v>6.8109999999999999</v>
      </c>
    </row>
    <row r="11" spans="1:15" ht="12.75">
      <c r="A11" s="215" t="s">
        <v>164</v>
      </c>
      <c r="B11" s="29"/>
      <c r="C11" s="29"/>
      <c r="D11" s="145">
        <v>1</v>
      </c>
      <c r="E11" s="146">
        <v>0.8</v>
      </c>
      <c r="F11" s="145" t="s">
        <v>186</v>
      </c>
      <c r="G11" s="146" t="s">
        <v>186</v>
      </c>
      <c r="H11" s="145">
        <v>8</v>
      </c>
      <c r="I11" s="146">
        <v>5.7160000000000002</v>
      </c>
      <c r="J11" s="135">
        <v>2</v>
      </c>
      <c r="K11" s="151">
        <v>1.42</v>
      </c>
      <c r="L11" s="145" t="s">
        <v>186</v>
      </c>
      <c r="M11" s="146" t="s">
        <v>186</v>
      </c>
      <c r="N11" s="145">
        <v>11</v>
      </c>
      <c r="O11" s="146">
        <v>7.9359999999999999</v>
      </c>
    </row>
    <row r="12" spans="1:15" ht="12.75">
      <c r="A12" s="329" t="s">
        <v>5</v>
      </c>
      <c r="B12" s="61"/>
      <c r="C12" s="61"/>
      <c r="D12" s="149">
        <v>1</v>
      </c>
      <c r="E12" s="150">
        <v>0.8</v>
      </c>
      <c r="F12" s="136">
        <v>1</v>
      </c>
      <c r="G12" s="152">
        <v>0.22800000000000001</v>
      </c>
      <c r="H12" s="149">
        <v>14</v>
      </c>
      <c r="I12" s="150">
        <v>6.6589999999999998</v>
      </c>
      <c r="J12" s="136">
        <v>39</v>
      </c>
      <c r="K12" s="152">
        <v>9.3510000000000009</v>
      </c>
      <c r="L12" s="149">
        <v>30</v>
      </c>
      <c r="M12" s="150">
        <v>6.2779999999999996</v>
      </c>
      <c r="N12" s="149">
        <v>85</v>
      </c>
      <c r="O12" s="150">
        <v>23.315999999999999</v>
      </c>
    </row>
    <row r="16" spans="1:15" ht="12" customHeight="1"/>
    <row r="17" spans="1:1" ht="20.25" customHeight="1"/>
    <row r="19" spans="1:1">
      <c r="A19" s="229"/>
    </row>
    <row r="20" spans="1:1">
      <c r="A20" s="229"/>
    </row>
    <row r="21" spans="1:1">
      <c r="A21" s="229"/>
    </row>
    <row r="22" spans="1:1">
      <c r="A22" s="229"/>
    </row>
    <row r="33" spans="1:11" ht="12.75">
      <c r="A33" s="3"/>
      <c r="B33" s="3"/>
      <c r="C33" s="4"/>
      <c r="D33" s="3"/>
      <c r="E33" s="3"/>
      <c r="F33" s="3"/>
      <c r="G33" s="3"/>
      <c r="H33" s="229"/>
      <c r="I33" s="229"/>
      <c r="J33" s="229"/>
      <c r="K33" s="229"/>
    </row>
    <row r="34" spans="1:11" ht="12.75">
      <c r="A34" s="3"/>
      <c r="B34" s="3"/>
      <c r="C34" s="4"/>
      <c r="D34" s="3"/>
      <c r="E34" s="3"/>
      <c r="F34" s="3"/>
      <c r="G34" s="3"/>
      <c r="H34" s="229"/>
      <c r="I34" s="229"/>
      <c r="J34" s="229"/>
      <c r="K34" s="229"/>
    </row>
    <row r="35" spans="1:11" ht="12.75">
      <c r="A35" s="259"/>
      <c r="B35" s="259"/>
      <c r="C35" s="260"/>
      <c r="D35" s="3"/>
      <c r="E35" s="3"/>
      <c r="F35" s="3"/>
      <c r="G35" s="3"/>
      <c r="H35" s="229"/>
      <c r="I35" s="229"/>
      <c r="J35" s="229"/>
      <c r="K35" s="229"/>
    </row>
    <row r="36" spans="1:11" ht="12.75">
      <c r="A36" s="3"/>
      <c r="B36" s="3"/>
      <c r="C36" s="3"/>
      <c r="D36" s="3"/>
      <c r="E36" s="3"/>
      <c r="F36" s="3"/>
      <c r="G36" s="3"/>
      <c r="H36" s="229"/>
      <c r="I36" s="229"/>
      <c r="J36" s="229"/>
      <c r="K36" s="229"/>
    </row>
    <row r="37" spans="1:11" ht="12.75">
      <c r="A37" s="3"/>
      <c r="B37" s="3"/>
      <c r="C37" s="3"/>
      <c r="D37" s="3"/>
      <c r="E37" s="3"/>
      <c r="F37" s="3"/>
      <c r="G37" s="3"/>
      <c r="H37" s="229"/>
      <c r="I37" s="229"/>
      <c r="J37" s="229"/>
      <c r="K37" s="229"/>
    </row>
    <row r="38" spans="1:11" ht="12.75">
      <c r="A38" s="13"/>
      <c r="B38" s="13"/>
      <c r="C38" s="13"/>
      <c r="D38" s="13"/>
      <c r="E38" s="13"/>
      <c r="F38" s="13"/>
      <c r="G38" s="13"/>
    </row>
  </sheetData>
  <mergeCells count="8">
    <mergeCell ref="A5:C6"/>
    <mergeCell ref="A1:M2"/>
    <mergeCell ref="L4:M4"/>
    <mergeCell ref="N4:O4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>
    <tabColor theme="4" tint="0.39997558519241921"/>
  </sheetPr>
  <dimension ref="A1:F18"/>
  <sheetViews>
    <sheetView zoomScaleNormal="100" workbookViewId="0">
      <selection activeCell="F1" sqref="F1"/>
    </sheetView>
  </sheetViews>
  <sheetFormatPr defaultRowHeight="12.75"/>
  <cols>
    <col min="1" max="1" width="19" style="13" customWidth="1"/>
    <col min="2" max="2" width="20" style="13" customWidth="1"/>
    <col min="3" max="3" width="24.83203125" style="13" customWidth="1"/>
    <col min="4" max="5" width="9.33203125" style="13"/>
    <col min="6" max="6" width="22.1640625" style="13" customWidth="1"/>
    <col min="7" max="16384" width="9.33203125" style="13"/>
  </cols>
  <sheetData>
    <row r="1" spans="1:6" ht="24" customHeight="1">
      <c r="A1" s="552" t="s">
        <v>231</v>
      </c>
      <c r="B1" s="552"/>
      <c r="C1" s="552"/>
      <c r="D1" s="552"/>
      <c r="E1" s="552"/>
    </row>
    <row r="2" spans="1:6" ht="19.5" customHeight="1">
      <c r="A2" s="552"/>
      <c r="B2" s="552"/>
      <c r="C2" s="552"/>
      <c r="D2" s="552"/>
      <c r="E2" s="552"/>
    </row>
    <row r="3" spans="1:6" ht="16.5" customHeight="1">
      <c r="A3" s="1" t="s">
        <v>232</v>
      </c>
    </row>
    <row r="4" spans="1:6" ht="15" customHeight="1">
      <c r="A4" s="160" t="s">
        <v>68</v>
      </c>
      <c r="B4" s="475" t="s">
        <v>70</v>
      </c>
      <c r="C4" s="475" t="s">
        <v>155</v>
      </c>
    </row>
    <row r="5" spans="1:6" ht="15" customHeight="1">
      <c r="A5" s="161" t="s">
        <v>69</v>
      </c>
      <c r="B5" s="479" t="s">
        <v>71</v>
      </c>
      <c r="C5" s="479" t="s">
        <v>72</v>
      </c>
    </row>
    <row r="6" spans="1:6" ht="12.75" customHeight="1">
      <c r="A6" s="13" t="s">
        <v>60</v>
      </c>
      <c r="B6" s="490">
        <v>13</v>
      </c>
      <c r="C6" s="484">
        <v>5.8490000000000002</v>
      </c>
    </row>
    <row r="7" spans="1:6" ht="12.75" customHeight="1">
      <c r="A7" s="13" t="s">
        <v>49</v>
      </c>
      <c r="B7" s="490">
        <v>7</v>
      </c>
      <c r="C7" s="486">
        <v>1.948</v>
      </c>
    </row>
    <row r="8" spans="1:6" ht="12.75" customHeight="1">
      <c r="A8" s="13" t="s">
        <v>67</v>
      </c>
      <c r="B8" s="490">
        <v>4</v>
      </c>
      <c r="C8" s="274">
        <v>1.607</v>
      </c>
    </row>
    <row r="9" spans="1:6" ht="12.75" customHeight="1">
      <c r="A9" s="13" t="s">
        <v>55</v>
      </c>
      <c r="B9" s="490">
        <v>5</v>
      </c>
      <c r="C9" s="486">
        <v>1.345</v>
      </c>
    </row>
    <row r="10" spans="1:6">
      <c r="A10" s="13" t="s">
        <v>62</v>
      </c>
      <c r="B10" s="490">
        <v>6</v>
      </c>
      <c r="C10" s="486">
        <v>1.1859999999999999</v>
      </c>
    </row>
    <row r="11" spans="1:6">
      <c r="A11" s="3"/>
      <c r="B11" s="485"/>
      <c r="C11" s="274"/>
    </row>
    <row r="12" spans="1:6">
      <c r="A12" s="13" t="s">
        <v>54</v>
      </c>
      <c r="B12" s="490">
        <v>6</v>
      </c>
      <c r="C12" s="486">
        <v>1.115</v>
      </c>
    </row>
    <row r="13" spans="1:6">
      <c r="A13" s="13" t="s">
        <v>230</v>
      </c>
      <c r="B13" s="490">
        <v>3</v>
      </c>
      <c r="C13" s="491">
        <v>0.89700000000000002</v>
      </c>
    </row>
    <row r="14" spans="1:6">
      <c r="A14" s="13" t="s">
        <v>61</v>
      </c>
      <c r="B14" s="490">
        <v>4</v>
      </c>
      <c r="C14" s="491">
        <v>0.86499999999999999</v>
      </c>
    </row>
    <row r="15" spans="1:6">
      <c r="A15" s="3"/>
      <c r="B15" s="485"/>
      <c r="C15" s="274"/>
    </row>
    <row r="16" spans="1:6">
      <c r="A16" s="3" t="s">
        <v>73</v>
      </c>
      <c r="B16" s="485">
        <v>37</v>
      </c>
      <c r="C16" s="486">
        <v>8.5039999999999996</v>
      </c>
      <c r="F16" s="373"/>
    </row>
    <row r="17" spans="1:3">
      <c r="A17" s="3"/>
      <c r="B17" s="485"/>
      <c r="C17" s="274"/>
    </row>
    <row r="18" spans="1:3">
      <c r="A18" s="67" t="s">
        <v>5</v>
      </c>
      <c r="B18" s="487">
        <f>SUM(B6:B16)</f>
        <v>85</v>
      </c>
      <c r="C18" s="488">
        <f>SUM(C6:C16)</f>
        <v>23.316000000000003</v>
      </c>
    </row>
  </sheetData>
  <mergeCells count="1">
    <mergeCell ref="A1:E2"/>
  </mergeCells>
  <pageMargins left="0.7" right="0.44" top="0.69" bottom="0.75" header="0.17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30"/>
  <sheetViews>
    <sheetView zoomScaleNormal="100" workbookViewId="0">
      <selection activeCell="L1" sqref="L1"/>
    </sheetView>
  </sheetViews>
  <sheetFormatPr defaultRowHeight="11.25"/>
  <cols>
    <col min="1" max="1" width="41.83203125" style="1" customWidth="1"/>
    <col min="2" max="2" width="8.5" style="1" bestFit="1" customWidth="1"/>
    <col min="3" max="3" width="11.6640625" style="1" customWidth="1"/>
    <col min="4" max="4" width="11.83203125" style="1" customWidth="1"/>
    <col min="5" max="5" width="8.5" style="1" bestFit="1" customWidth="1"/>
    <col min="6" max="6" width="11.6640625" style="1" customWidth="1"/>
    <col min="7" max="7" width="11.83203125" style="1" customWidth="1"/>
    <col min="8" max="8" width="9.83203125" style="1" customWidth="1"/>
    <col min="9" max="9" width="11.5" style="1" customWidth="1"/>
    <col min="10" max="10" width="11.83203125" style="1" customWidth="1"/>
    <col min="11" max="16384" width="9.33203125" style="1"/>
  </cols>
  <sheetData>
    <row r="1" spans="1:10" ht="15">
      <c r="A1" s="343" t="s">
        <v>253</v>
      </c>
    </row>
    <row r="2" spans="1:10" ht="12">
      <c r="A2" s="339" t="s">
        <v>254</v>
      </c>
    </row>
    <row r="3" spans="1:10" ht="18" customHeight="1">
      <c r="A3" s="302" t="s">
        <v>1</v>
      </c>
      <c r="B3" s="528" t="s">
        <v>320</v>
      </c>
      <c r="C3" s="530"/>
      <c r="D3" s="529"/>
      <c r="E3" s="528" t="s">
        <v>321</v>
      </c>
      <c r="F3" s="530"/>
      <c r="G3" s="529"/>
      <c r="H3" s="528" t="s">
        <v>322</v>
      </c>
      <c r="I3" s="530"/>
      <c r="J3" s="529"/>
    </row>
    <row r="4" spans="1:10" ht="20.25" customHeight="1">
      <c r="A4" s="279" t="s">
        <v>2</v>
      </c>
      <c r="B4" s="157" t="s">
        <v>3</v>
      </c>
      <c r="C4" s="41" t="s">
        <v>149</v>
      </c>
      <c r="D4" s="300" t="s">
        <v>154</v>
      </c>
      <c r="E4" s="157" t="s">
        <v>3</v>
      </c>
      <c r="F4" s="41" t="s">
        <v>149</v>
      </c>
      <c r="G4" s="300" t="s">
        <v>154</v>
      </c>
      <c r="H4" s="157" t="s">
        <v>3</v>
      </c>
      <c r="I4" s="41" t="s">
        <v>149</v>
      </c>
      <c r="J4" s="300" t="s">
        <v>154</v>
      </c>
    </row>
    <row r="5" spans="1:10" ht="33.75">
      <c r="A5" s="312"/>
      <c r="B5" s="139" t="s">
        <v>4</v>
      </c>
      <c r="C5" s="50" t="s">
        <v>197</v>
      </c>
      <c r="D5" s="50" t="s">
        <v>153</v>
      </c>
      <c r="E5" s="139" t="s">
        <v>4</v>
      </c>
      <c r="F5" s="50" t="s">
        <v>197</v>
      </c>
      <c r="G5" s="50" t="s">
        <v>153</v>
      </c>
      <c r="H5" s="139" t="s">
        <v>4</v>
      </c>
      <c r="I5" s="50" t="s">
        <v>197</v>
      </c>
      <c r="J5" s="168" t="s">
        <v>153</v>
      </c>
    </row>
    <row r="6" spans="1:10" ht="12.75" customHeight="1">
      <c r="A6" s="212" t="s">
        <v>274</v>
      </c>
      <c r="B6" s="264" t="s">
        <v>186</v>
      </c>
      <c r="C6" s="265" t="s">
        <v>186</v>
      </c>
      <c r="D6" s="266" t="s">
        <v>186</v>
      </c>
      <c r="E6" s="141">
        <v>12</v>
      </c>
      <c r="F6" s="42">
        <v>132.06899999999999</v>
      </c>
      <c r="G6" s="142">
        <v>190.566</v>
      </c>
      <c r="H6" s="141">
        <v>-12</v>
      </c>
      <c r="I6" s="42">
        <v>-132.06899999999999</v>
      </c>
      <c r="J6" s="142">
        <v>-190.566</v>
      </c>
    </row>
    <row r="7" spans="1:10" ht="12.75" customHeight="1">
      <c r="A7" s="212" t="s">
        <v>275</v>
      </c>
      <c r="B7" s="267" t="s">
        <v>186</v>
      </c>
      <c r="C7" s="268" t="s">
        <v>186</v>
      </c>
      <c r="D7" s="269" t="s">
        <v>186</v>
      </c>
      <c r="E7" s="267" t="s">
        <v>186</v>
      </c>
      <c r="F7" s="268" t="s">
        <v>186</v>
      </c>
      <c r="G7" s="269" t="s">
        <v>186</v>
      </c>
      <c r="H7" s="267" t="s">
        <v>186</v>
      </c>
      <c r="I7" s="268" t="s">
        <v>186</v>
      </c>
      <c r="J7" s="269" t="s">
        <v>186</v>
      </c>
    </row>
    <row r="8" spans="1:10" ht="12.75" customHeight="1">
      <c r="A8" s="212" t="s">
        <v>276</v>
      </c>
      <c r="B8" s="143">
        <v>5</v>
      </c>
      <c r="C8" s="43">
        <v>161.72300000000001</v>
      </c>
      <c r="D8" s="144">
        <v>82.998000000000005</v>
      </c>
      <c r="E8" s="143">
        <v>11</v>
      </c>
      <c r="F8" s="43">
        <v>270</v>
      </c>
      <c r="G8" s="144">
        <v>120.682</v>
      </c>
      <c r="H8" s="143">
        <v>-6</v>
      </c>
      <c r="I8" s="43">
        <v>-108.27699999999999</v>
      </c>
      <c r="J8" s="144">
        <v>-37.683999999999997</v>
      </c>
    </row>
    <row r="9" spans="1:10" ht="17.25" customHeight="1">
      <c r="A9" s="295" t="s">
        <v>292</v>
      </c>
      <c r="B9" s="162">
        <v>5</v>
      </c>
      <c r="C9" s="58">
        <v>161.72300000000001</v>
      </c>
      <c r="D9" s="163">
        <v>82.998000000000005</v>
      </c>
      <c r="E9" s="162">
        <v>23</v>
      </c>
      <c r="F9" s="58">
        <v>402.06899999999996</v>
      </c>
      <c r="G9" s="163">
        <v>311.24799999999999</v>
      </c>
      <c r="H9" s="164">
        <v>-18</v>
      </c>
      <c r="I9" s="59">
        <v>-240.34599999999998</v>
      </c>
      <c r="J9" s="165">
        <v>-228.25</v>
      </c>
    </row>
    <row r="10" spans="1:10" ht="12.75" customHeight="1">
      <c r="A10" s="212"/>
      <c r="B10" s="143"/>
      <c r="C10" s="43"/>
      <c r="D10" s="144"/>
      <c r="E10" s="143"/>
      <c r="F10" s="43"/>
      <c r="G10" s="144"/>
      <c r="H10" s="143"/>
      <c r="I10" s="43"/>
      <c r="J10" s="144"/>
    </row>
    <row r="11" spans="1:10" ht="12.75" customHeight="1">
      <c r="A11" s="284" t="s">
        <v>277</v>
      </c>
      <c r="B11" s="267" t="s">
        <v>186</v>
      </c>
      <c r="C11" s="268" t="s">
        <v>186</v>
      </c>
      <c r="D11" s="269" t="s">
        <v>186</v>
      </c>
      <c r="E11" s="143">
        <v>1</v>
      </c>
      <c r="F11" s="43">
        <v>2.6789999999999998</v>
      </c>
      <c r="G11" s="144">
        <v>0.35299999999999998</v>
      </c>
      <c r="H11" s="143">
        <v>-1</v>
      </c>
      <c r="I11" s="43">
        <v>-2.6789999999999998</v>
      </c>
      <c r="J11" s="144">
        <v>-0.35299999999999998</v>
      </c>
    </row>
    <row r="12" spans="1:10" ht="12.75" customHeight="1">
      <c r="A12" s="284" t="s">
        <v>12</v>
      </c>
      <c r="B12" s="267" t="s">
        <v>186</v>
      </c>
      <c r="C12" s="268" t="s">
        <v>186</v>
      </c>
      <c r="D12" s="269" t="s">
        <v>186</v>
      </c>
      <c r="E12" s="143">
        <v>3</v>
      </c>
      <c r="F12" s="43">
        <v>3.5030000000000001</v>
      </c>
      <c r="G12" s="144">
        <v>0.52</v>
      </c>
      <c r="H12" s="143">
        <v>-3</v>
      </c>
      <c r="I12" s="43">
        <v>-3.5030000000000001</v>
      </c>
      <c r="J12" s="144">
        <v>-0.52</v>
      </c>
    </row>
    <row r="13" spans="1:10" ht="12.75" customHeight="1">
      <c r="A13" s="357" t="s">
        <v>22</v>
      </c>
      <c r="B13" s="267"/>
      <c r="C13" s="268"/>
      <c r="D13" s="269"/>
      <c r="E13" s="143"/>
      <c r="F13" s="43"/>
      <c r="G13" s="144"/>
      <c r="H13" s="143"/>
      <c r="I13" s="43"/>
      <c r="J13" s="144"/>
    </row>
    <row r="14" spans="1:10" ht="17.25" customHeight="1">
      <c r="A14" s="330" t="s">
        <v>278</v>
      </c>
      <c r="B14" s="455" t="s">
        <v>186</v>
      </c>
      <c r="C14" s="456" t="s">
        <v>186</v>
      </c>
      <c r="D14" s="457" t="s">
        <v>186</v>
      </c>
      <c r="E14" s="164">
        <v>4</v>
      </c>
      <c r="F14" s="59">
        <v>6.1820000000000004</v>
      </c>
      <c r="G14" s="165">
        <v>0.873</v>
      </c>
      <c r="H14" s="164">
        <v>-4</v>
      </c>
      <c r="I14" s="59">
        <v>-6.1820000000000004</v>
      </c>
      <c r="J14" s="165">
        <v>-0.873</v>
      </c>
    </row>
    <row r="15" spans="1:10" ht="12.75" customHeight="1">
      <c r="A15" s="331"/>
      <c r="B15" s="143"/>
      <c r="C15" s="43"/>
      <c r="D15" s="144"/>
      <c r="E15" s="143"/>
      <c r="F15" s="43"/>
      <c r="G15" s="144"/>
      <c r="H15" s="143"/>
      <c r="I15" s="43"/>
      <c r="J15" s="144"/>
    </row>
    <row r="16" spans="1:10" ht="27.75" customHeight="1">
      <c r="A16" s="332" t="s">
        <v>279</v>
      </c>
      <c r="B16" s="166">
        <v>5</v>
      </c>
      <c r="C16" s="57">
        <v>161.72300000000001</v>
      </c>
      <c r="D16" s="167">
        <v>82.998000000000005</v>
      </c>
      <c r="E16" s="166">
        <v>27</v>
      </c>
      <c r="F16" s="57">
        <v>408.25099999999998</v>
      </c>
      <c r="G16" s="167">
        <v>312.12099999999998</v>
      </c>
      <c r="H16" s="166">
        <v>-22</v>
      </c>
      <c r="I16" s="57">
        <v>-246.52799999999996</v>
      </c>
      <c r="J16" s="167">
        <v>-229.12299999999999</v>
      </c>
    </row>
    <row r="17" spans="1:10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26" spans="1:10">
      <c r="D26" s="436"/>
      <c r="E26" s="436"/>
    </row>
    <row r="27" spans="1:10">
      <c r="D27" s="436"/>
      <c r="E27" s="436"/>
    </row>
    <row r="28" spans="1:10">
      <c r="D28" s="436"/>
      <c r="E28" s="436"/>
    </row>
    <row r="29" spans="1:10">
      <c r="D29" s="436"/>
      <c r="E29" s="436"/>
    </row>
    <row r="30" spans="1:10">
      <c r="D30" s="436"/>
      <c r="E30" s="436"/>
    </row>
  </sheetData>
  <mergeCells count="3">
    <mergeCell ref="B3:D3"/>
    <mergeCell ref="E3:G3"/>
    <mergeCell ref="H3:J3"/>
  </mergeCells>
  <pageMargins left="0.7" right="0.7" top="0.75" bottom="0.75" header="0.3" footer="0.3"/>
  <pageSetup paperSize="9" scale="7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4"/>
  <sheetViews>
    <sheetView zoomScaleNormal="100" workbookViewId="0">
      <selection activeCell="E1" sqref="E1"/>
    </sheetView>
  </sheetViews>
  <sheetFormatPr defaultRowHeight="11.25"/>
  <cols>
    <col min="1" max="1" width="40" style="1" bestFit="1" customWidth="1"/>
    <col min="2" max="2" width="10.5" style="1" customWidth="1"/>
    <col min="3" max="3" width="13.83203125" style="1" customWidth="1"/>
    <col min="4" max="4" width="13.6640625" style="1" customWidth="1"/>
    <col min="5" max="16384" width="9.33203125" style="1"/>
  </cols>
  <sheetData>
    <row r="1" spans="1:4" ht="16.5" customHeight="1">
      <c r="A1" s="553" t="s">
        <v>255</v>
      </c>
      <c r="B1" s="554"/>
      <c r="C1" s="554"/>
      <c r="D1" s="554"/>
    </row>
    <row r="2" spans="1:4" ht="16.5" customHeight="1">
      <c r="A2" s="554"/>
      <c r="B2" s="554"/>
      <c r="C2" s="554"/>
      <c r="D2" s="554"/>
    </row>
    <row r="3" spans="1:4">
      <c r="A3" s="1" t="s">
        <v>256</v>
      </c>
    </row>
    <row r="4" spans="1:4" ht="20.25" customHeight="1">
      <c r="A4" s="302" t="s">
        <v>76</v>
      </c>
      <c r="B4" s="467" t="s">
        <v>3</v>
      </c>
      <c r="C4" s="469" t="s">
        <v>149</v>
      </c>
      <c r="D4" s="468" t="s">
        <v>154</v>
      </c>
    </row>
    <row r="5" spans="1:4" ht="39.75" customHeight="1">
      <c r="A5" s="333" t="s">
        <v>77</v>
      </c>
      <c r="B5" s="297" t="s">
        <v>4</v>
      </c>
      <c r="C5" s="298" t="s">
        <v>197</v>
      </c>
      <c r="D5" s="299" t="s">
        <v>153</v>
      </c>
    </row>
    <row r="6" spans="1:4" ht="12.75">
      <c r="A6" s="212"/>
      <c r="B6" s="217"/>
      <c r="C6" s="218"/>
      <c r="D6" s="219"/>
    </row>
    <row r="7" spans="1:4" ht="12.75">
      <c r="A7" s="212" t="s">
        <v>280</v>
      </c>
      <c r="B7" s="270" t="s">
        <v>186</v>
      </c>
      <c r="C7" s="271" t="s">
        <v>186</v>
      </c>
      <c r="D7" s="272" t="s">
        <v>186</v>
      </c>
    </row>
    <row r="8" spans="1:4" ht="12.75">
      <c r="A8" s="212" t="s">
        <v>281</v>
      </c>
      <c r="B8" s="270" t="s">
        <v>186</v>
      </c>
      <c r="C8" s="271" t="s">
        <v>186</v>
      </c>
      <c r="D8" s="272" t="s">
        <v>186</v>
      </c>
    </row>
    <row r="9" spans="1:4" ht="12.75">
      <c r="A9" s="212" t="s">
        <v>193</v>
      </c>
      <c r="B9" s="270" t="s">
        <v>186</v>
      </c>
      <c r="C9" s="271" t="s">
        <v>186</v>
      </c>
      <c r="D9" s="272" t="s">
        <v>186</v>
      </c>
    </row>
    <row r="10" spans="1:4" ht="25.5">
      <c r="A10" s="334" t="s">
        <v>78</v>
      </c>
      <c r="B10" s="220"/>
      <c r="C10" s="221"/>
      <c r="D10" s="222"/>
    </row>
    <row r="11" spans="1:4" ht="12.75">
      <c r="A11" s="212" t="s">
        <v>282</v>
      </c>
      <c r="B11" s="220">
        <v>5</v>
      </c>
      <c r="C11" s="221">
        <v>161.72300000000001</v>
      </c>
      <c r="D11" s="222">
        <v>82.998000000000005</v>
      </c>
    </row>
    <row r="12" spans="1:4" ht="12.75">
      <c r="A12" s="295" t="s">
        <v>283</v>
      </c>
      <c r="B12" s="230">
        <v>5</v>
      </c>
      <c r="C12" s="231">
        <v>161.72300000000001</v>
      </c>
      <c r="D12" s="232">
        <v>82.998000000000005</v>
      </c>
    </row>
    <row r="13" spans="1:4" ht="12.75">
      <c r="A13" s="212"/>
      <c r="B13" s="220"/>
      <c r="C13" s="221"/>
      <c r="D13" s="222"/>
    </row>
    <row r="14" spans="1:4" ht="12.75">
      <c r="A14" s="212" t="s">
        <v>284</v>
      </c>
      <c r="B14" s="220">
        <v>9</v>
      </c>
      <c r="C14" s="221">
        <v>18.856999999999999</v>
      </c>
      <c r="D14" s="222">
        <v>18.625</v>
      </c>
    </row>
    <row r="15" spans="1:4" ht="12.75">
      <c r="A15" s="212" t="s">
        <v>285</v>
      </c>
      <c r="B15" s="220">
        <v>16</v>
      </c>
      <c r="C15" s="221">
        <v>384.81799999999998</v>
      </c>
      <c r="D15" s="222">
        <v>287.43700000000001</v>
      </c>
    </row>
    <row r="16" spans="1:4" ht="12.75">
      <c r="A16" s="212" t="s">
        <v>286</v>
      </c>
      <c r="B16" s="270">
        <v>2</v>
      </c>
      <c r="C16" s="271">
        <v>4.5759999999999996</v>
      </c>
      <c r="D16" s="272">
        <v>6.0590000000000002</v>
      </c>
    </row>
    <row r="17" spans="1:5" ht="12.75">
      <c r="A17" s="295" t="s">
        <v>293</v>
      </c>
      <c r="B17" s="223">
        <v>27</v>
      </c>
      <c r="C17" s="224">
        <v>408.25099999999998</v>
      </c>
      <c r="D17" s="225">
        <v>312.12100000000004</v>
      </c>
    </row>
    <row r="18" spans="1:5" ht="12.75">
      <c r="A18" s="212"/>
      <c r="B18" s="220"/>
      <c r="C18" s="221"/>
      <c r="D18" s="222"/>
    </row>
    <row r="19" spans="1:5" ht="12.75">
      <c r="A19" s="332" t="s">
        <v>294</v>
      </c>
      <c r="B19" s="226">
        <v>-22</v>
      </c>
      <c r="C19" s="227">
        <v>-246.52799999999996</v>
      </c>
      <c r="D19" s="228">
        <v>-229.12300000000005</v>
      </c>
    </row>
    <row r="20" spans="1:5">
      <c r="A20" s="11"/>
      <c r="B20" s="11"/>
      <c r="C20" s="11"/>
      <c r="D20" s="11"/>
    </row>
    <row r="21" spans="1:5">
      <c r="A21" s="11"/>
      <c r="B21" s="11"/>
      <c r="C21" s="466"/>
      <c r="D21" s="11"/>
    </row>
    <row r="24" spans="1:5">
      <c r="A24" s="229"/>
      <c r="B24" s="229"/>
      <c r="C24" s="229"/>
      <c r="D24" s="229"/>
      <c r="E24" s="229"/>
    </row>
  </sheetData>
  <mergeCells count="1">
    <mergeCell ref="A1: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47"/>
  <sheetViews>
    <sheetView zoomScaleNormal="100" workbookViewId="0">
      <selection activeCell="I1" sqref="I1"/>
    </sheetView>
  </sheetViews>
  <sheetFormatPr defaultRowHeight="11.25"/>
  <cols>
    <col min="1" max="1" width="33.1640625" style="1" customWidth="1"/>
    <col min="2" max="2" width="8.5" style="1" customWidth="1"/>
    <col min="3" max="3" width="13.83203125" style="1" customWidth="1"/>
    <col min="4" max="4" width="17" style="1" customWidth="1"/>
    <col min="5" max="5" width="8.5" style="1" customWidth="1"/>
    <col min="6" max="6" width="13.83203125" style="1" customWidth="1"/>
    <col min="7" max="7" width="14.33203125" style="1" customWidth="1"/>
    <col min="8" max="8" width="17.6640625" style="1" customWidth="1"/>
    <col min="9" max="16384" width="9.33203125" style="1"/>
  </cols>
  <sheetData>
    <row r="1" spans="1:8" ht="16.5" customHeight="1">
      <c r="A1" s="552" t="s">
        <v>233</v>
      </c>
      <c r="B1" s="552"/>
      <c r="C1" s="552"/>
      <c r="D1" s="552"/>
      <c r="E1" s="552"/>
      <c r="F1" s="552"/>
      <c r="G1" s="552"/>
    </row>
    <row r="2" spans="1:8" ht="17.25" customHeight="1">
      <c r="A2" s="552"/>
      <c r="B2" s="552"/>
      <c r="C2" s="552"/>
      <c r="D2" s="552"/>
      <c r="E2" s="552"/>
      <c r="F2" s="552"/>
      <c r="G2" s="552"/>
    </row>
    <row r="3" spans="1:8">
      <c r="A3" s="1" t="s">
        <v>198</v>
      </c>
    </row>
    <row r="4" spans="1:8" ht="30" customHeight="1">
      <c r="A4" s="211" t="s">
        <v>1</v>
      </c>
      <c r="B4" s="528" t="s">
        <v>79</v>
      </c>
      <c r="C4" s="530"/>
      <c r="D4" s="529"/>
      <c r="E4" s="530" t="s">
        <v>80</v>
      </c>
      <c r="F4" s="530"/>
      <c r="G4" s="530"/>
      <c r="H4" s="177" t="s">
        <v>81</v>
      </c>
    </row>
    <row r="5" spans="1:8" s="289" customFormat="1" ht="42" customHeight="1">
      <c r="A5" s="335" t="s">
        <v>2</v>
      </c>
      <c r="B5" s="555" t="s">
        <v>82</v>
      </c>
      <c r="C5" s="556"/>
      <c r="D5" s="557"/>
      <c r="E5" s="556" t="s">
        <v>83</v>
      </c>
      <c r="F5" s="556"/>
      <c r="G5" s="556"/>
      <c r="H5" s="296" t="s">
        <v>84</v>
      </c>
    </row>
    <row r="6" spans="1:8" ht="32.25" customHeight="1">
      <c r="A6" s="279"/>
      <c r="B6" s="157" t="s">
        <v>3</v>
      </c>
      <c r="C6" s="41" t="s">
        <v>149</v>
      </c>
      <c r="D6" s="158" t="s">
        <v>268</v>
      </c>
      <c r="E6" s="41" t="s">
        <v>3</v>
      </c>
      <c r="F6" s="41" t="s">
        <v>149</v>
      </c>
      <c r="G6" s="159" t="s">
        <v>269</v>
      </c>
      <c r="H6" s="178" t="s">
        <v>179</v>
      </c>
    </row>
    <row r="7" spans="1:8" ht="33.75">
      <c r="A7" s="214"/>
      <c r="B7" s="139" t="s">
        <v>4</v>
      </c>
      <c r="C7" s="50" t="s">
        <v>204</v>
      </c>
      <c r="D7" s="168" t="s">
        <v>205</v>
      </c>
      <c r="E7" s="50" t="s">
        <v>4</v>
      </c>
      <c r="F7" s="50" t="s">
        <v>204</v>
      </c>
      <c r="G7" s="168" t="s">
        <v>205</v>
      </c>
      <c r="H7" s="168" t="s">
        <v>199</v>
      </c>
    </row>
    <row r="8" spans="1:8" ht="12.75">
      <c r="A8" s="280" t="s">
        <v>26</v>
      </c>
      <c r="B8" s="141"/>
      <c r="C8" s="42"/>
      <c r="D8" s="142"/>
      <c r="E8" s="141"/>
      <c r="F8" s="42"/>
      <c r="G8" s="142"/>
      <c r="H8" s="429"/>
    </row>
    <row r="9" spans="1:8" ht="12.75">
      <c r="A9" s="213" t="s">
        <v>27</v>
      </c>
      <c r="B9" s="143"/>
      <c r="C9" s="43"/>
      <c r="D9" s="144"/>
      <c r="E9" s="143"/>
      <c r="F9" s="43"/>
      <c r="G9" s="144"/>
      <c r="H9" s="365"/>
    </row>
    <row r="10" spans="1:8" ht="12.75">
      <c r="A10" s="284" t="s">
        <v>295</v>
      </c>
      <c r="B10" s="169">
        <v>50</v>
      </c>
      <c r="C10" s="54">
        <v>347.84699999999998</v>
      </c>
      <c r="D10" s="170">
        <v>89768.774999999994</v>
      </c>
      <c r="E10" s="169">
        <v>32</v>
      </c>
      <c r="F10" s="54">
        <v>220.53700000000001</v>
      </c>
      <c r="G10" s="170">
        <v>78770.410999999993</v>
      </c>
      <c r="H10" s="170">
        <f>D10-G10</f>
        <v>10998.364000000001</v>
      </c>
    </row>
    <row r="11" spans="1:8" ht="12.75">
      <c r="A11" s="284" t="s">
        <v>296</v>
      </c>
      <c r="B11" s="374">
        <v>266</v>
      </c>
      <c r="C11" s="273">
        <v>7269.0879999999997</v>
      </c>
      <c r="D11" s="375">
        <v>2507457.0040000002</v>
      </c>
      <c r="E11" s="374">
        <v>110</v>
      </c>
      <c r="F11" s="273">
        <v>2212.7739999999999</v>
      </c>
      <c r="G11" s="375">
        <v>807662.51</v>
      </c>
      <c r="H11" s="375">
        <f>D11-G11</f>
        <v>1699794.4940000002</v>
      </c>
    </row>
    <row r="12" spans="1:8" ht="12.75">
      <c r="A12" s="284" t="s">
        <v>297</v>
      </c>
      <c r="B12" s="171">
        <f t="shared" ref="B12:H12" si="0">SUM(B10:B11)</f>
        <v>316</v>
      </c>
      <c r="C12" s="55">
        <f t="shared" si="0"/>
        <v>7616.9349999999995</v>
      </c>
      <c r="D12" s="172">
        <f t="shared" si="0"/>
        <v>2597225.7790000001</v>
      </c>
      <c r="E12" s="171">
        <f t="shared" si="0"/>
        <v>142</v>
      </c>
      <c r="F12" s="55">
        <f t="shared" si="0"/>
        <v>2433.3109999999997</v>
      </c>
      <c r="G12" s="172">
        <f t="shared" si="0"/>
        <v>886432.92099999997</v>
      </c>
      <c r="H12" s="172">
        <f t="shared" si="0"/>
        <v>1710792.8580000002</v>
      </c>
    </row>
    <row r="13" spans="1:8" ht="12.75">
      <c r="A13" s="212"/>
      <c r="B13" s="169"/>
      <c r="C13" s="54"/>
      <c r="D13" s="170"/>
      <c r="E13" s="169"/>
      <c r="F13" s="54"/>
      <c r="G13" s="170"/>
      <c r="H13" s="170"/>
    </row>
    <row r="14" spans="1:8" ht="12.75">
      <c r="A14" s="295" t="s">
        <v>28</v>
      </c>
      <c r="B14" s="169"/>
      <c r="C14" s="54"/>
      <c r="D14" s="170"/>
      <c r="E14" s="169"/>
      <c r="F14" s="54"/>
      <c r="G14" s="170"/>
      <c r="H14" s="170"/>
    </row>
    <row r="15" spans="1:8" ht="12.75">
      <c r="A15" s="213" t="s">
        <v>29</v>
      </c>
      <c r="B15" s="169"/>
      <c r="C15" s="54"/>
      <c r="D15" s="170"/>
      <c r="E15" s="169"/>
      <c r="F15" s="54"/>
      <c r="G15" s="170"/>
      <c r="H15" s="170"/>
    </row>
    <row r="16" spans="1:8" ht="12.75">
      <c r="A16" s="284" t="s">
        <v>295</v>
      </c>
      <c r="B16" s="169">
        <v>122</v>
      </c>
      <c r="C16" s="54">
        <v>2723.3670000000002</v>
      </c>
      <c r="D16" s="170">
        <v>920617.36499999999</v>
      </c>
      <c r="E16" s="169">
        <v>61</v>
      </c>
      <c r="F16" s="54">
        <v>1620.2270000000001</v>
      </c>
      <c r="G16" s="170">
        <v>532909.90099999995</v>
      </c>
      <c r="H16" s="170">
        <f>D16-G16</f>
        <v>387707.46400000004</v>
      </c>
    </row>
    <row r="17" spans="1:8" ht="12.75">
      <c r="A17" s="284" t="s">
        <v>296</v>
      </c>
      <c r="B17" s="374">
        <v>200</v>
      </c>
      <c r="C17" s="273">
        <v>2340.788</v>
      </c>
      <c r="D17" s="375">
        <v>803572.74100000004</v>
      </c>
      <c r="E17" s="374">
        <v>56</v>
      </c>
      <c r="F17" s="273">
        <v>935.44299999999998</v>
      </c>
      <c r="G17" s="375">
        <v>341436.69500000001</v>
      </c>
      <c r="H17" s="375">
        <f t="shared" ref="H17:H42" si="1">D17-G17</f>
        <v>462136.04600000003</v>
      </c>
    </row>
    <row r="18" spans="1:8" ht="12.75">
      <c r="A18" s="284" t="s">
        <v>297</v>
      </c>
      <c r="B18" s="171">
        <f t="shared" ref="B18:G18" si="2">SUM(B16:B17)</f>
        <v>322</v>
      </c>
      <c r="C18" s="55">
        <f t="shared" si="2"/>
        <v>5064.1550000000007</v>
      </c>
      <c r="D18" s="172">
        <f t="shared" si="2"/>
        <v>1724190.1060000001</v>
      </c>
      <c r="E18" s="171">
        <f t="shared" si="2"/>
        <v>117</v>
      </c>
      <c r="F18" s="55">
        <f t="shared" si="2"/>
        <v>2555.67</v>
      </c>
      <c r="G18" s="172">
        <f t="shared" si="2"/>
        <v>874346.5959999999</v>
      </c>
      <c r="H18" s="172">
        <f t="shared" si="1"/>
        <v>849843.51000000024</v>
      </c>
    </row>
    <row r="19" spans="1:8" ht="12.75">
      <c r="A19" s="212"/>
      <c r="B19" s="169"/>
      <c r="C19" s="54"/>
      <c r="D19" s="170"/>
      <c r="E19" s="169"/>
      <c r="F19" s="54"/>
      <c r="G19" s="170"/>
      <c r="H19" s="170"/>
    </row>
    <row r="20" spans="1:8" ht="12.75">
      <c r="A20" s="295" t="s">
        <v>30</v>
      </c>
      <c r="B20" s="169"/>
      <c r="C20" s="54"/>
      <c r="D20" s="170"/>
      <c r="E20" s="169"/>
      <c r="F20" s="54"/>
      <c r="G20" s="170"/>
      <c r="H20" s="170"/>
    </row>
    <row r="21" spans="1:8" ht="12.75">
      <c r="A21" s="213" t="s">
        <v>31</v>
      </c>
      <c r="B21" s="169"/>
      <c r="C21" s="54"/>
      <c r="D21" s="170"/>
      <c r="E21" s="169"/>
      <c r="F21" s="54"/>
      <c r="G21" s="170"/>
      <c r="H21" s="170"/>
    </row>
    <row r="22" spans="1:8" ht="12.75">
      <c r="A22" s="284" t="s">
        <v>295</v>
      </c>
      <c r="B22" s="374">
        <v>6</v>
      </c>
      <c r="C22" s="273">
        <v>16.061</v>
      </c>
      <c r="D22" s="375">
        <v>5862.2650000000003</v>
      </c>
      <c r="E22" s="374">
        <v>1</v>
      </c>
      <c r="F22" s="273">
        <v>1.3</v>
      </c>
      <c r="G22" s="375">
        <v>474.5</v>
      </c>
      <c r="H22" s="375">
        <f t="shared" si="1"/>
        <v>5387.7650000000003</v>
      </c>
    </row>
    <row r="23" spans="1:8" ht="12.75">
      <c r="A23" s="284" t="s">
        <v>296</v>
      </c>
      <c r="B23" s="374">
        <v>7</v>
      </c>
      <c r="C23" s="273">
        <v>144.773</v>
      </c>
      <c r="D23" s="375">
        <v>32914.828999999998</v>
      </c>
      <c r="E23" s="374">
        <v>2</v>
      </c>
      <c r="F23" s="273">
        <v>31.616</v>
      </c>
      <c r="G23" s="375">
        <v>11539.84</v>
      </c>
      <c r="H23" s="375">
        <f t="shared" si="1"/>
        <v>21374.988999999998</v>
      </c>
    </row>
    <row r="24" spans="1:8" ht="12.75">
      <c r="A24" s="284" t="s">
        <v>297</v>
      </c>
      <c r="B24" s="171">
        <f t="shared" ref="B24:G24" si="3">SUM(B22:B23)</f>
        <v>13</v>
      </c>
      <c r="C24" s="55">
        <f t="shared" si="3"/>
        <v>160.834</v>
      </c>
      <c r="D24" s="172">
        <f t="shared" si="3"/>
        <v>38777.093999999997</v>
      </c>
      <c r="E24" s="171">
        <f t="shared" si="3"/>
        <v>3</v>
      </c>
      <c r="F24" s="55">
        <f t="shared" si="3"/>
        <v>32.915999999999997</v>
      </c>
      <c r="G24" s="172">
        <f t="shared" si="3"/>
        <v>12014.34</v>
      </c>
      <c r="H24" s="172">
        <f t="shared" si="1"/>
        <v>26762.753999999997</v>
      </c>
    </row>
    <row r="25" spans="1:8" ht="12.75">
      <c r="A25" s="212"/>
      <c r="B25" s="169"/>
      <c r="C25" s="54"/>
      <c r="D25" s="170"/>
      <c r="E25" s="169"/>
      <c r="F25" s="54"/>
      <c r="G25" s="170"/>
      <c r="H25" s="170"/>
    </row>
    <row r="26" spans="1:8" ht="12.75">
      <c r="A26" s="295" t="s">
        <v>32</v>
      </c>
      <c r="B26" s="169"/>
      <c r="C26" s="54"/>
      <c r="D26" s="170"/>
      <c r="E26" s="169"/>
      <c r="F26" s="54"/>
      <c r="G26" s="170"/>
      <c r="H26" s="170"/>
    </row>
    <row r="27" spans="1:8" ht="12.75">
      <c r="A27" s="213" t="s">
        <v>33</v>
      </c>
      <c r="B27" s="169"/>
      <c r="C27" s="54"/>
      <c r="D27" s="170"/>
      <c r="E27" s="169"/>
      <c r="F27" s="54"/>
      <c r="G27" s="170"/>
      <c r="H27" s="170"/>
    </row>
    <row r="28" spans="1:8" ht="12.75">
      <c r="A28" s="284" t="s">
        <v>295</v>
      </c>
      <c r="B28" s="169">
        <v>56</v>
      </c>
      <c r="C28" s="54">
        <v>1074.8389999999999</v>
      </c>
      <c r="D28" s="170">
        <v>385944.45</v>
      </c>
      <c r="E28" s="169">
        <v>23</v>
      </c>
      <c r="F28" s="54">
        <v>441.72699999999998</v>
      </c>
      <c r="G28" s="170">
        <v>155434.55499999999</v>
      </c>
      <c r="H28" s="170">
        <f t="shared" si="1"/>
        <v>230509.89500000002</v>
      </c>
    </row>
    <row r="29" spans="1:8" ht="12.75">
      <c r="A29" s="284" t="s">
        <v>296</v>
      </c>
      <c r="B29" s="374">
        <v>30</v>
      </c>
      <c r="C29" s="273">
        <v>774.18299999999999</v>
      </c>
      <c r="D29" s="375">
        <v>265964</v>
      </c>
      <c r="E29" s="374">
        <v>18</v>
      </c>
      <c r="F29" s="273">
        <v>532.56899999999996</v>
      </c>
      <c r="G29" s="375">
        <v>194387.685</v>
      </c>
      <c r="H29" s="375">
        <f t="shared" si="1"/>
        <v>71576.315000000002</v>
      </c>
    </row>
    <row r="30" spans="1:8" ht="12.75">
      <c r="A30" s="284" t="s">
        <v>297</v>
      </c>
      <c r="B30" s="171">
        <f t="shared" ref="B30:G30" si="4">SUM(B28:B29)</f>
        <v>86</v>
      </c>
      <c r="C30" s="55">
        <f t="shared" si="4"/>
        <v>1849.0219999999999</v>
      </c>
      <c r="D30" s="172">
        <f t="shared" si="4"/>
        <v>651908.44999999995</v>
      </c>
      <c r="E30" s="171">
        <f t="shared" si="4"/>
        <v>41</v>
      </c>
      <c r="F30" s="55">
        <f t="shared" si="4"/>
        <v>974.29599999999994</v>
      </c>
      <c r="G30" s="172">
        <f t="shared" si="4"/>
        <v>349822.24</v>
      </c>
      <c r="H30" s="172">
        <f t="shared" si="1"/>
        <v>302086.20999999996</v>
      </c>
    </row>
    <row r="31" spans="1:8" ht="12.75">
      <c r="A31" s="212"/>
      <c r="B31" s="169"/>
      <c r="C31" s="54"/>
      <c r="D31" s="170"/>
      <c r="E31" s="169"/>
      <c r="F31" s="54"/>
      <c r="G31" s="170"/>
      <c r="H31" s="170"/>
    </row>
    <row r="32" spans="1:8" ht="12.75">
      <c r="A32" s="295" t="s">
        <v>12</v>
      </c>
      <c r="B32" s="169"/>
      <c r="C32" s="54"/>
      <c r="D32" s="170"/>
      <c r="E32" s="169"/>
      <c r="F32" s="54"/>
      <c r="G32" s="170"/>
      <c r="H32" s="170"/>
    </row>
    <row r="33" spans="1:8" ht="12.75">
      <c r="A33" s="213" t="s">
        <v>22</v>
      </c>
      <c r="B33" s="169"/>
      <c r="C33" s="54"/>
      <c r="D33" s="170"/>
      <c r="E33" s="169"/>
      <c r="F33" s="54"/>
      <c r="G33" s="170"/>
      <c r="H33" s="170"/>
    </row>
    <row r="34" spans="1:8" ht="12.75">
      <c r="A34" s="284" t="s">
        <v>295</v>
      </c>
      <c r="B34" s="169">
        <v>168</v>
      </c>
      <c r="C34" s="54">
        <v>93.203000000000003</v>
      </c>
      <c r="D34" s="170">
        <v>33608.205999999998</v>
      </c>
      <c r="E34" s="169">
        <v>58</v>
      </c>
      <c r="F34" s="54">
        <v>26.888000000000002</v>
      </c>
      <c r="G34" s="170">
        <v>9792.8410000000003</v>
      </c>
      <c r="H34" s="170">
        <f t="shared" si="1"/>
        <v>23815.364999999998</v>
      </c>
    </row>
    <row r="35" spans="1:8" ht="12.75">
      <c r="A35" s="284" t="s">
        <v>296</v>
      </c>
      <c r="B35" s="374">
        <v>1</v>
      </c>
      <c r="C35" s="273">
        <v>4.2</v>
      </c>
      <c r="D35" s="375">
        <v>760.2</v>
      </c>
      <c r="E35" s="374" t="s">
        <v>186</v>
      </c>
      <c r="F35" s="273" t="s">
        <v>186</v>
      </c>
      <c r="G35" s="375" t="s">
        <v>186</v>
      </c>
      <c r="H35" s="375">
        <f>D35</f>
        <v>760.2</v>
      </c>
    </row>
    <row r="36" spans="1:8" ht="12.75">
      <c r="A36" s="284" t="s">
        <v>297</v>
      </c>
      <c r="B36" s="171">
        <f>SUM(B34:B35)</f>
        <v>169</v>
      </c>
      <c r="C36" s="55">
        <f>SUM(C34:C35)</f>
        <v>97.403000000000006</v>
      </c>
      <c r="D36" s="172">
        <f>SUM(D34:D35)</f>
        <v>34368.405999999995</v>
      </c>
      <c r="E36" s="171">
        <v>58</v>
      </c>
      <c r="F36" s="55">
        <v>26.888000000000002</v>
      </c>
      <c r="G36" s="172">
        <v>9792.8410000000003</v>
      </c>
      <c r="H36" s="172">
        <f t="shared" si="1"/>
        <v>24575.564999999995</v>
      </c>
    </row>
    <row r="37" spans="1:8" ht="12.75">
      <c r="A37" s="212"/>
      <c r="B37" s="169"/>
      <c r="C37" s="54"/>
      <c r="D37" s="170"/>
      <c r="E37" s="169"/>
      <c r="F37" s="54"/>
      <c r="G37" s="170"/>
      <c r="H37" s="170"/>
    </row>
    <row r="38" spans="1:8" ht="12.75">
      <c r="A38" s="295" t="s">
        <v>14</v>
      </c>
      <c r="B38" s="169"/>
      <c r="C38" s="54"/>
      <c r="D38" s="170"/>
      <c r="E38" s="169"/>
      <c r="F38" s="54"/>
      <c r="G38" s="170"/>
      <c r="H38" s="170"/>
    </row>
    <row r="39" spans="1:8" ht="12.75">
      <c r="A39" s="213" t="s">
        <v>34</v>
      </c>
      <c r="B39" s="169"/>
      <c r="C39" s="54"/>
      <c r="D39" s="170"/>
      <c r="E39" s="169"/>
      <c r="F39" s="54"/>
      <c r="G39" s="170"/>
      <c r="H39" s="170"/>
    </row>
    <row r="40" spans="1:8" ht="12.75">
      <c r="A40" s="284" t="s">
        <v>295</v>
      </c>
      <c r="B40" s="169">
        <f t="shared" ref="B40:D41" si="5">B10+B16+B22+B28+B34</f>
        <v>402</v>
      </c>
      <c r="C40" s="54">
        <f t="shared" si="5"/>
        <v>4255.317</v>
      </c>
      <c r="D40" s="170">
        <f t="shared" si="5"/>
        <v>1435801.061</v>
      </c>
      <c r="E40" s="169">
        <f>E34+E28+E22+E16+E10</f>
        <v>175</v>
      </c>
      <c r="F40" s="54">
        <f>F34+F28+F22+F16+F10</f>
        <v>2310.6789999999996</v>
      </c>
      <c r="G40" s="170">
        <f>G34+G28+G22+G16+G10</f>
        <v>777382.20799999998</v>
      </c>
      <c r="H40" s="170">
        <f t="shared" si="1"/>
        <v>658418.853</v>
      </c>
    </row>
    <row r="41" spans="1:8" ht="12.75">
      <c r="A41" s="284" t="s">
        <v>296</v>
      </c>
      <c r="B41" s="374">
        <f t="shared" si="5"/>
        <v>504</v>
      </c>
      <c r="C41" s="273">
        <f t="shared" si="5"/>
        <v>10533.031999999999</v>
      </c>
      <c r="D41" s="375">
        <f t="shared" si="5"/>
        <v>3610668.7740000002</v>
      </c>
      <c r="E41" s="374">
        <f>E29+E23+E17+E11</f>
        <v>186</v>
      </c>
      <c r="F41" s="273">
        <f>F29+F23+F17+F11</f>
        <v>3712.402</v>
      </c>
      <c r="G41" s="375">
        <f>G29+G23+G17+G11</f>
        <v>1355026.73</v>
      </c>
      <c r="H41" s="375">
        <f t="shared" si="1"/>
        <v>2255642.0440000002</v>
      </c>
    </row>
    <row r="42" spans="1:8" ht="12.75">
      <c r="A42" s="216" t="s">
        <v>298</v>
      </c>
      <c r="B42" s="173">
        <f t="shared" ref="B42:G42" si="6">SUM(B40:B41)</f>
        <v>906</v>
      </c>
      <c r="C42" s="56">
        <f t="shared" si="6"/>
        <v>14788.348999999998</v>
      </c>
      <c r="D42" s="174">
        <f t="shared" si="6"/>
        <v>5046469.835</v>
      </c>
      <c r="E42" s="173">
        <f t="shared" si="6"/>
        <v>361</v>
      </c>
      <c r="F42" s="56">
        <f t="shared" si="6"/>
        <v>6023.0810000000001</v>
      </c>
      <c r="G42" s="174">
        <f t="shared" si="6"/>
        <v>2132408.9380000001</v>
      </c>
      <c r="H42" s="174">
        <f t="shared" si="1"/>
        <v>2914060.8969999999</v>
      </c>
    </row>
    <row r="43" spans="1:8" ht="12">
      <c r="A43" s="477" t="s">
        <v>263</v>
      </c>
      <c r="B43" s="11"/>
      <c r="C43" s="11"/>
      <c r="D43" s="11"/>
      <c r="E43" s="11"/>
      <c r="F43" s="11"/>
      <c r="G43" s="11"/>
      <c r="H43" s="11"/>
    </row>
    <row r="44" spans="1:8" ht="12">
      <c r="A44" s="478" t="s">
        <v>316</v>
      </c>
      <c r="B44" s="11"/>
      <c r="C44" s="11"/>
      <c r="D44" s="11"/>
      <c r="E44" s="11"/>
      <c r="F44" s="11"/>
      <c r="G44" s="11"/>
      <c r="H44" s="11"/>
    </row>
    <row r="45" spans="1:8" ht="12">
      <c r="A45" s="339" t="s">
        <v>290</v>
      </c>
      <c r="B45" s="63"/>
      <c r="E45" s="63"/>
      <c r="F45" s="63"/>
      <c r="G45" s="63"/>
    </row>
    <row r="46" spans="1:8" ht="12">
      <c r="A46" s="478" t="s">
        <v>264</v>
      </c>
    </row>
    <row r="47" spans="1:8">
      <c r="E47" s="63"/>
      <c r="F47" s="63"/>
      <c r="G47" s="63"/>
    </row>
  </sheetData>
  <mergeCells count="5">
    <mergeCell ref="A1:G2"/>
    <mergeCell ref="B4:D4"/>
    <mergeCell ref="E4:G4"/>
    <mergeCell ref="B5:D5"/>
    <mergeCell ref="E5:G5"/>
  </mergeCells>
  <pageMargins left="0.7" right="0.16" top="0.75" bottom="0.75" header="0.3" footer="0.3"/>
  <pageSetup paperSize="9" scale="94" orientation="portrait" r:id="rId1"/>
  <ignoredErrors>
    <ignoredError sqref="H35" 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46"/>
  <sheetViews>
    <sheetView zoomScaleNormal="100" workbookViewId="0">
      <selection activeCell="T1" sqref="T1"/>
    </sheetView>
  </sheetViews>
  <sheetFormatPr defaultRowHeight="11.25"/>
  <cols>
    <col min="1" max="1" width="49" style="1" customWidth="1"/>
    <col min="2" max="2" width="15.83203125" style="1" hidden="1" customWidth="1"/>
    <col min="3" max="3" width="12" style="1" hidden="1" customWidth="1"/>
    <col min="4" max="4" width="13.6640625" style="1" hidden="1" customWidth="1"/>
    <col min="5" max="5" width="0.83203125" style="1" hidden="1" customWidth="1"/>
    <col min="6" max="6" width="12.33203125" style="1" customWidth="1"/>
    <col min="7" max="7" width="15" style="1" customWidth="1"/>
    <col min="8" max="8" width="12.33203125" style="1" customWidth="1"/>
    <col min="9" max="9" width="16" style="1" customWidth="1"/>
    <col min="10" max="10" width="10.33203125" style="1" customWidth="1"/>
    <col min="11" max="11" width="1.83203125" style="1" customWidth="1"/>
    <col min="12" max="12" width="14.83203125" style="1" customWidth="1"/>
    <col min="13" max="13" width="2.6640625" style="1" customWidth="1"/>
    <col min="14" max="14" width="12.1640625" style="1" customWidth="1"/>
    <col min="15" max="15" width="2.33203125" style="1" customWidth="1"/>
    <col min="16" max="16" width="14.83203125" style="1" customWidth="1"/>
    <col min="17" max="17" width="2.33203125" style="1" customWidth="1"/>
    <col min="18" max="18" width="13.1640625" style="1" customWidth="1"/>
    <col min="19" max="19" width="14.83203125" style="1" customWidth="1"/>
    <col min="20" max="20" width="17.83203125" style="1" customWidth="1"/>
    <col min="21" max="21" width="32.5" style="1" bestFit="1" customWidth="1"/>
    <col min="22" max="16384" width="9.33203125" style="1"/>
  </cols>
  <sheetData>
    <row r="1" spans="1:19" ht="21" customHeight="1">
      <c r="A1" s="558" t="s">
        <v>245</v>
      </c>
      <c r="B1" s="559"/>
      <c r="C1" s="559"/>
      <c r="D1" s="559"/>
      <c r="E1" s="559"/>
      <c r="F1" s="559"/>
      <c r="G1" s="559"/>
      <c r="H1" s="559"/>
      <c r="I1" s="559"/>
    </row>
    <row r="2" spans="1:19" ht="19.5" customHeight="1">
      <c r="A2" s="559"/>
      <c r="B2" s="559"/>
      <c r="C2" s="559"/>
      <c r="D2" s="559"/>
      <c r="E2" s="559"/>
      <c r="F2" s="559"/>
      <c r="G2" s="559"/>
      <c r="H2" s="559"/>
      <c r="I2" s="559"/>
    </row>
    <row r="3" spans="1:19" ht="16.5" customHeight="1">
      <c r="A3" s="358" t="s">
        <v>244</v>
      </c>
    </row>
    <row r="4" spans="1:19" ht="18.75" customHeight="1">
      <c r="A4" s="336"/>
      <c r="B4" s="560">
        <v>2005</v>
      </c>
      <c r="C4" s="561"/>
      <c r="D4" s="528">
        <v>2006</v>
      </c>
      <c r="E4" s="530"/>
      <c r="F4" s="528">
        <v>2007</v>
      </c>
      <c r="G4" s="529"/>
      <c r="H4" s="528">
        <v>2008</v>
      </c>
      <c r="I4" s="529"/>
      <c r="J4" s="530">
        <v>2009</v>
      </c>
      <c r="K4" s="530"/>
      <c r="L4" s="530"/>
      <c r="M4" s="469"/>
      <c r="N4" s="528">
        <v>2010</v>
      </c>
      <c r="O4" s="530"/>
      <c r="P4" s="530"/>
      <c r="Q4" s="469"/>
      <c r="R4" s="528">
        <v>2011</v>
      </c>
      <c r="S4" s="529"/>
    </row>
    <row r="5" spans="1:19" ht="36" customHeight="1">
      <c r="A5" s="337"/>
      <c r="B5" s="48" t="s">
        <v>3</v>
      </c>
      <c r="C5" s="158" t="s">
        <v>150</v>
      </c>
      <c r="D5" s="180" t="s">
        <v>3</v>
      </c>
      <c r="E5" s="159" t="s">
        <v>150</v>
      </c>
      <c r="F5" s="157" t="s">
        <v>3</v>
      </c>
      <c r="G5" s="158" t="s">
        <v>327</v>
      </c>
      <c r="H5" s="157" t="s">
        <v>3</v>
      </c>
      <c r="I5" s="158" t="s">
        <v>327</v>
      </c>
      <c r="J5" s="41" t="s">
        <v>3</v>
      </c>
      <c r="K5" s="179"/>
      <c r="L5" s="159" t="s">
        <v>327</v>
      </c>
      <c r="M5" s="49"/>
      <c r="N5" s="157" t="s">
        <v>3</v>
      </c>
      <c r="O5" s="41"/>
      <c r="P5" s="159" t="s">
        <v>327</v>
      </c>
      <c r="Q5" s="159"/>
      <c r="R5" s="157" t="s">
        <v>3</v>
      </c>
      <c r="S5" s="158" t="s">
        <v>327</v>
      </c>
    </row>
    <row r="6" spans="1:19" ht="33" customHeight="1">
      <c r="A6" s="338"/>
      <c r="B6" s="47" t="s">
        <v>4</v>
      </c>
      <c r="C6" s="168" t="s">
        <v>152</v>
      </c>
      <c r="D6" s="139" t="s">
        <v>4</v>
      </c>
      <c r="E6" s="50" t="s">
        <v>152</v>
      </c>
      <c r="F6" s="139" t="s">
        <v>4</v>
      </c>
      <c r="G6" s="168" t="s">
        <v>152</v>
      </c>
      <c r="H6" s="139" t="s">
        <v>4</v>
      </c>
      <c r="I6" s="168" t="s">
        <v>152</v>
      </c>
      <c r="J6" s="50" t="s">
        <v>4</v>
      </c>
      <c r="K6" s="50"/>
      <c r="L6" s="50" t="s">
        <v>152</v>
      </c>
      <c r="M6" s="50"/>
      <c r="N6" s="139" t="s">
        <v>4</v>
      </c>
      <c r="O6" s="50"/>
      <c r="P6" s="50" t="s">
        <v>152</v>
      </c>
      <c r="Q6" s="50"/>
      <c r="R6" s="139" t="s">
        <v>4</v>
      </c>
      <c r="S6" s="168" t="s">
        <v>152</v>
      </c>
    </row>
    <row r="7" spans="1:19" ht="12.75">
      <c r="A7" s="280" t="s">
        <v>86</v>
      </c>
      <c r="B7" s="51"/>
      <c r="C7" s="51"/>
      <c r="D7" s="154"/>
      <c r="E7" s="51"/>
      <c r="F7" s="154"/>
      <c r="G7" s="155"/>
      <c r="H7" s="154"/>
      <c r="I7" s="155"/>
      <c r="J7" s="254"/>
      <c r="K7" s="252"/>
      <c r="L7" s="156"/>
      <c r="M7" s="252"/>
      <c r="N7" s="254"/>
      <c r="O7" s="252"/>
      <c r="P7" s="156"/>
      <c r="Q7" s="252"/>
      <c r="R7" s="154"/>
      <c r="S7" s="155"/>
    </row>
    <row r="8" spans="1:19" ht="12.75">
      <c r="A8" s="281" t="s">
        <v>87</v>
      </c>
      <c r="B8" s="52"/>
      <c r="C8" s="52"/>
      <c r="D8" s="145"/>
      <c r="E8" s="52"/>
      <c r="F8" s="145"/>
      <c r="G8" s="146"/>
      <c r="H8" s="145"/>
      <c r="I8" s="146"/>
      <c r="J8" s="255"/>
      <c r="K8" s="253"/>
      <c r="L8" s="151"/>
      <c r="M8" s="253"/>
      <c r="N8" s="255"/>
      <c r="O8" s="253"/>
      <c r="P8" s="151"/>
      <c r="Q8" s="253"/>
      <c r="R8" s="145"/>
      <c r="S8" s="146"/>
    </row>
    <row r="9" spans="1:19" ht="12.75">
      <c r="A9" s="281"/>
      <c r="B9" s="52"/>
      <c r="C9" s="52"/>
      <c r="D9" s="145"/>
      <c r="E9" s="52"/>
      <c r="F9" s="145"/>
      <c r="G9" s="146"/>
      <c r="H9" s="145"/>
      <c r="I9" s="146"/>
      <c r="J9" s="255"/>
      <c r="K9" s="253"/>
      <c r="L9" s="151"/>
      <c r="M9" s="253"/>
      <c r="N9" s="255"/>
      <c r="O9" s="253"/>
      <c r="P9" s="151"/>
      <c r="Q9" s="253"/>
      <c r="R9" s="145"/>
      <c r="S9" s="146"/>
    </row>
    <row r="10" spans="1:19" ht="12.75">
      <c r="A10" s="282" t="s">
        <v>88</v>
      </c>
      <c r="B10" s="52">
        <v>209</v>
      </c>
      <c r="C10" s="52">
        <v>53353.69</v>
      </c>
      <c r="D10" s="145">
        <v>172</v>
      </c>
      <c r="E10" s="52">
        <v>24000</v>
      </c>
      <c r="F10" s="145">
        <v>208</v>
      </c>
      <c r="G10" s="146">
        <v>66000</v>
      </c>
      <c r="H10" s="145">
        <v>216</v>
      </c>
      <c r="I10" s="146">
        <v>50652.214</v>
      </c>
      <c r="J10" s="255">
        <v>216</v>
      </c>
      <c r="K10" s="253"/>
      <c r="L10" s="151">
        <v>51510</v>
      </c>
      <c r="M10" s="253"/>
      <c r="N10" s="255">
        <f>(208)+3</f>
        <v>211</v>
      </c>
      <c r="O10" s="499" t="s">
        <v>287</v>
      </c>
      <c r="P10" s="151">
        <f>(57017.45)+4912.79</f>
        <v>61930.239999999998</v>
      </c>
      <c r="Q10" s="499" t="s">
        <v>287</v>
      </c>
      <c r="R10" s="145">
        <v>151</v>
      </c>
      <c r="S10" s="146">
        <v>72767.86</v>
      </c>
    </row>
    <row r="11" spans="1:19" ht="12.75">
      <c r="A11" s="283" t="s">
        <v>89</v>
      </c>
      <c r="B11" s="52"/>
      <c r="C11" s="52"/>
      <c r="D11" s="145"/>
      <c r="E11" s="52"/>
      <c r="F11" s="145"/>
      <c r="G11" s="146"/>
      <c r="H11" s="145"/>
      <c r="I11" s="146"/>
      <c r="J11" s="255"/>
      <c r="K11" s="253"/>
      <c r="L11" s="151"/>
      <c r="M11" s="253"/>
      <c r="N11" s="255"/>
      <c r="O11" s="499"/>
      <c r="P11" s="151"/>
      <c r="Q11" s="499"/>
      <c r="R11" s="145"/>
      <c r="S11" s="146"/>
    </row>
    <row r="12" spans="1:19" ht="12.75">
      <c r="A12" s="284"/>
      <c r="B12" s="52"/>
      <c r="C12" s="52"/>
      <c r="D12" s="145"/>
      <c r="E12" s="52"/>
      <c r="F12" s="145"/>
      <c r="G12" s="146"/>
      <c r="H12" s="145"/>
      <c r="I12" s="146"/>
      <c r="J12" s="255"/>
      <c r="K12" s="253"/>
      <c r="L12" s="151"/>
      <c r="M12" s="253"/>
      <c r="N12" s="255"/>
      <c r="O12" s="499"/>
      <c r="P12" s="151"/>
      <c r="Q12" s="499"/>
      <c r="R12" s="145"/>
      <c r="S12" s="146"/>
    </row>
    <row r="13" spans="1:19" ht="25.5">
      <c r="A13" s="282" t="s">
        <v>171</v>
      </c>
      <c r="B13" s="52">
        <v>155</v>
      </c>
      <c r="C13" s="52">
        <v>610630.47499999998</v>
      </c>
      <c r="D13" s="145">
        <v>80</v>
      </c>
      <c r="E13" s="52">
        <v>297000</v>
      </c>
      <c r="F13" s="145">
        <v>128</v>
      </c>
      <c r="G13" s="146">
        <v>820000</v>
      </c>
      <c r="H13" s="145">
        <v>103</v>
      </c>
      <c r="I13" s="146">
        <v>563803.12</v>
      </c>
      <c r="J13" s="255">
        <v>94</v>
      </c>
      <c r="K13" s="253"/>
      <c r="L13" s="151">
        <v>299632</v>
      </c>
      <c r="M13" s="253"/>
      <c r="N13" s="255" t="s">
        <v>200</v>
      </c>
      <c r="O13" s="499"/>
      <c r="P13" s="151" t="s">
        <v>200</v>
      </c>
      <c r="Q13" s="499"/>
      <c r="R13" s="145" t="s">
        <v>200</v>
      </c>
      <c r="S13" s="146" t="s">
        <v>200</v>
      </c>
    </row>
    <row r="14" spans="1:19" ht="28.5" customHeight="1">
      <c r="A14" s="283" t="s">
        <v>172</v>
      </c>
      <c r="B14" s="52"/>
      <c r="C14" s="52"/>
      <c r="D14" s="145"/>
      <c r="E14" s="52"/>
      <c r="F14" s="145"/>
      <c r="G14" s="146"/>
      <c r="H14" s="145"/>
      <c r="I14" s="146"/>
      <c r="J14" s="255"/>
      <c r="K14" s="253"/>
      <c r="L14" s="151"/>
      <c r="M14" s="253"/>
      <c r="N14" s="255"/>
      <c r="O14" s="499"/>
      <c r="P14" s="151"/>
      <c r="Q14" s="499"/>
      <c r="R14" s="145"/>
      <c r="S14" s="146"/>
    </row>
    <row r="15" spans="1:19" ht="12.75">
      <c r="A15" s="213"/>
      <c r="B15" s="52"/>
      <c r="C15" s="52"/>
      <c r="D15" s="145"/>
      <c r="E15" s="52"/>
      <c r="F15" s="145"/>
      <c r="G15" s="146"/>
      <c r="H15" s="145"/>
      <c r="I15" s="146"/>
      <c r="J15" s="255"/>
      <c r="K15" s="253"/>
      <c r="L15" s="151"/>
      <c r="M15" s="253"/>
      <c r="N15" s="255"/>
      <c r="O15" s="499"/>
      <c r="P15" s="151"/>
      <c r="Q15" s="499"/>
      <c r="R15" s="145"/>
      <c r="S15" s="146"/>
    </row>
    <row r="16" spans="1:19" ht="12.75">
      <c r="A16" s="282" t="s">
        <v>170</v>
      </c>
      <c r="B16" s="52"/>
      <c r="C16" s="52"/>
      <c r="D16" s="145"/>
      <c r="E16" s="52"/>
      <c r="F16" s="145" t="s">
        <v>200</v>
      </c>
      <c r="G16" s="146" t="s">
        <v>200</v>
      </c>
      <c r="H16" s="145" t="s">
        <v>200</v>
      </c>
      <c r="I16" s="146" t="s">
        <v>200</v>
      </c>
      <c r="J16" s="255" t="s">
        <v>200</v>
      </c>
      <c r="K16" s="253"/>
      <c r="L16" s="151" t="s">
        <v>200</v>
      </c>
      <c r="M16" s="253"/>
      <c r="N16" s="255">
        <f>(52)+12</f>
        <v>64</v>
      </c>
      <c r="O16" s="499" t="s">
        <v>287</v>
      </c>
      <c r="P16" s="151">
        <f>(187616.205)+20559.765</f>
        <v>208175.96999999997</v>
      </c>
      <c r="Q16" s="499" t="s">
        <v>287</v>
      </c>
      <c r="R16" s="145">
        <v>27</v>
      </c>
      <c r="S16" s="146">
        <v>180795.64199999999</v>
      </c>
    </row>
    <row r="17" spans="1:19" ht="12.75">
      <c r="A17" s="213" t="s">
        <v>173</v>
      </c>
      <c r="B17" s="52"/>
      <c r="C17" s="52"/>
      <c r="D17" s="145"/>
      <c r="E17" s="52"/>
      <c r="F17" s="145"/>
      <c r="G17" s="146"/>
      <c r="H17" s="145"/>
      <c r="I17" s="146"/>
      <c r="J17" s="255"/>
      <c r="K17" s="253"/>
      <c r="L17" s="151"/>
      <c r="M17" s="253"/>
      <c r="N17" s="255"/>
      <c r="O17" s="499"/>
      <c r="P17" s="151"/>
      <c r="Q17" s="499"/>
      <c r="R17" s="145"/>
      <c r="S17" s="146"/>
    </row>
    <row r="18" spans="1:19" ht="12.75">
      <c r="A18" s="213"/>
      <c r="B18" s="52"/>
      <c r="C18" s="52"/>
      <c r="D18" s="145"/>
      <c r="E18" s="52"/>
      <c r="F18" s="145"/>
      <c r="G18" s="146"/>
      <c r="H18" s="145"/>
      <c r="I18" s="146"/>
      <c r="J18" s="255"/>
      <c r="K18" s="253"/>
      <c r="L18" s="151"/>
      <c r="M18" s="253"/>
      <c r="N18" s="255"/>
      <c r="O18" s="499"/>
      <c r="P18" s="151"/>
      <c r="Q18" s="499"/>
      <c r="R18" s="145"/>
      <c r="S18" s="146"/>
    </row>
    <row r="19" spans="1:19" ht="25.5">
      <c r="A19" s="282" t="s">
        <v>114</v>
      </c>
      <c r="B19" s="52"/>
      <c r="C19" s="52"/>
      <c r="D19" s="145"/>
      <c r="E19" s="52"/>
      <c r="F19" s="145" t="s">
        <v>200</v>
      </c>
      <c r="G19" s="146" t="s">
        <v>200</v>
      </c>
      <c r="H19" s="145" t="s">
        <v>200</v>
      </c>
      <c r="I19" s="146" t="s">
        <v>200</v>
      </c>
      <c r="J19" s="255" t="s">
        <v>200</v>
      </c>
      <c r="K19" s="253"/>
      <c r="L19" s="151" t="s">
        <v>200</v>
      </c>
      <c r="M19" s="253"/>
      <c r="N19" s="255">
        <f>(13)+0</f>
        <v>13</v>
      </c>
      <c r="O19" s="499" t="s">
        <v>287</v>
      </c>
      <c r="P19" s="151">
        <f>(26133.432)+0</f>
        <v>26133.432000000001</v>
      </c>
      <c r="Q19" s="499" t="s">
        <v>287</v>
      </c>
      <c r="R19" s="145">
        <v>1</v>
      </c>
      <c r="S19" s="146">
        <v>75.19</v>
      </c>
    </row>
    <row r="20" spans="1:19" ht="25.5">
      <c r="A20" s="334" t="s">
        <v>115</v>
      </c>
      <c r="B20" s="52"/>
      <c r="C20" s="52"/>
      <c r="D20" s="145"/>
      <c r="E20" s="52"/>
      <c r="F20" s="145"/>
      <c r="G20" s="146"/>
      <c r="H20" s="145"/>
      <c r="I20" s="146"/>
      <c r="J20" s="255"/>
      <c r="K20" s="253"/>
      <c r="L20" s="151"/>
      <c r="M20" s="253"/>
      <c r="N20" s="255"/>
      <c r="O20" s="499"/>
      <c r="P20" s="151"/>
      <c r="Q20" s="499"/>
      <c r="R20" s="145"/>
      <c r="S20" s="146"/>
    </row>
    <row r="21" spans="1:19" ht="12.75">
      <c r="A21" s="213"/>
      <c r="B21" s="52"/>
      <c r="C21" s="52"/>
      <c r="D21" s="145"/>
      <c r="E21" s="52"/>
      <c r="F21" s="145"/>
      <c r="G21" s="146"/>
      <c r="H21" s="145"/>
      <c r="I21" s="146"/>
      <c r="J21" s="255"/>
      <c r="K21" s="253"/>
      <c r="L21" s="151"/>
      <c r="M21" s="253"/>
      <c r="N21" s="255"/>
      <c r="O21" s="499"/>
      <c r="P21" s="151"/>
      <c r="Q21" s="499"/>
      <c r="R21" s="145"/>
      <c r="S21" s="146"/>
    </row>
    <row r="22" spans="1:19" ht="12.75">
      <c r="A22" s="282" t="s">
        <v>90</v>
      </c>
      <c r="B22" s="52">
        <v>51</v>
      </c>
      <c r="C22" s="52">
        <v>477431.35200000001</v>
      </c>
      <c r="D22" s="145">
        <v>126</v>
      </c>
      <c r="E22" s="52">
        <v>525000</v>
      </c>
      <c r="F22" s="145">
        <v>23</v>
      </c>
      <c r="G22" s="146">
        <v>185000</v>
      </c>
      <c r="H22" s="145">
        <v>43</v>
      </c>
      <c r="I22" s="146">
        <v>418743.29599999997</v>
      </c>
      <c r="J22" s="255">
        <v>59</v>
      </c>
      <c r="K22" s="253"/>
      <c r="L22" s="151">
        <v>612574</v>
      </c>
      <c r="M22" s="253"/>
      <c r="N22" s="255">
        <f>(49)+9</f>
        <v>58</v>
      </c>
      <c r="O22" s="499" t="s">
        <v>287</v>
      </c>
      <c r="P22" s="151">
        <f>(485851.987)+31829.177</f>
        <v>517681.16400000005</v>
      </c>
      <c r="Q22" s="499" t="s">
        <v>287</v>
      </c>
      <c r="R22" s="145">
        <v>46</v>
      </c>
      <c r="S22" s="146">
        <v>404736.44199999998</v>
      </c>
    </row>
    <row r="23" spans="1:19" ht="12.75">
      <c r="A23" s="283" t="s">
        <v>91</v>
      </c>
      <c r="B23" s="52"/>
      <c r="C23" s="52"/>
      <c r="D23" s="145"/>
      <c r="E23" s="52"/>
      <c r="F23" s="145"/>
      <c r="G23" s="146"/>
      <c r="H23" s="145"/>
      <c r="I23" s="146"/>
      <c r="J23" s="255"/>
      <c r="K23" s="253"/>
      <c r="L23" s="151"/>
      <c r="M23" s="253"/>
      <c r="N23" s="255"/>
      <c r="O23" s="499"/>
      <c r="P23" s="151"/>
      <c r="Q23" s="499"/>
      <c r="R23" s="145"/>
      <c r="S23" s="146"/>
    </row>
    <row r="24" spans="1:19" ht="12.75">
      <c r="A24" s="284"/>
      <c r="B24" s="52"/>
      <c r="C24" s="52"/>
      <c r="D24" s="145"/>
      <c r="E24" s="52"/>
      <c r="F24" s="145"/>
      <c r="G24" s="146"/>
      <c r="H24" s="145"/>
      <c r="I24" s="146"/>
      <c r="J24" s="255"/>
      <c r="K24" s="253"/>
      <c r="L24" s="151"/>
      <c r="M24" s="253"/>
      <c r="N24" s="255"/>
      <c r="O24" s="499"/>
      <c r="P24" s="151"/>
      <c r="Q24" s="499"/>
      <c r="R24" s="145"/>
      <c r="S24" s="146"/>
    </row>
    <row r="25" spans="1:19" ht="12.75">
      <c r="A25" s="282" t="s">
        <v>80</v>
      </c>
      <c r="B25" s="52">
        <v>25</v>
      </c>
      <c r="C25" s="52">
        <v>189643.05</v>
      </c>
      <c r="D25" s="145">
        <v>41</v>
      </c>
      <c r="E25" s="52">
        <v>414000</v>
      </c>
      <c r="F25" s="145">
        <v>70</v>
      </c>
      <c r="G25" s="146">
        <v>330000</v>
      </c>
      <c r="H25" s="145">
        <v>66</v>
      </c>
      <c r="I25" s="146">
        <v>536813.321</v>
      </c>
      <c r="J25" s="255">
        <v>45</v>
      </c>
      <c r="K25" s="253"/>
      <c r="L25" s="151">
        <v>347123</v>
      </c>
      <c r="M25" s="253"/>
      <c r="N25" s="255">
        <f>(75)+5</f>
        <v>80</v>
      </c>
      <c r="O25" s="499" t="s">
        <v>287</v>
      </c>
      <c r="P25" s="151">
        <f>(702367.9)+59653.112</f>
        <v>762021.01199999999</v>
      </c>
      <c r="Q25" s="499" t="s">
        <v>287</v>
      </c>
      <c r="R25" s="145">
        <v>175</v>
      </c>
      <c r="S25" s="146">
        <v>777382.20799999998</v>
      </c>
    </row>
    <row r="26" spans="1:19" ht="12.75">
      <c r="A26" s="283" t="s">
        <v>83</v>
      </c>
      <c r="B26" s="52"/>
      <c r="C26" s="52"/>
      <c r="D26" s="145"/>
      <c r="E26" s="52"/>
      <c r="F26" s="145"/>
      <c r="G26" s="146"/>
      <c r="H26" s="145"/>
      <c r="I26" s="146"/>
      <c r="J26" s="255"/>
      <c r="K26" s="253"/>
      <c r="L26" s="151"/>
      <c r="M26" s="253"/>
      <c r="N26" s="255"/>
      <c r="O26" s="499"/>
      <c r="P26" s="151"/>
      <c r="Q26" s="499"/>
      <c r="R26" s="145"/>
      <c r="S26" s="146"/>
    </row>
    <row r="27" spans="1:19" ht="12.75">
      <c r="A27" s="283"/>
      <c r="B27" s="52"/>
      <c r="C27" s="52"/>
      <c r="D27" s="145"/>
      <c r="E27" s="52"/>
      <c r="F27" s="145"/>
      <c r="G27" s="146"/>
      <c r="H27" s="145"/>
      <c r="I27" s="146"/>
      <c r="J27" s="255"/>
      <c r="K27" s="253"/>
      <c r="L27" s="151"/>
      <c r="M27" s="253"/>
      <c r="N27" s="255"/>
      <c r="O27" s="499"/>
      <c r="P27" s="151"/>
      <c r="Q27" s="499"/>
      <c r="R27" s="145"/>
      <c r="S27" s="146"/>
    </row>
    <row r="28" spans="1:19" ht="12.75">
      <c r="A28" s="282" t="s">
        <v>92</v>
      </c>
      <c r="B28" s="52">
        <v>18</v>
      </c>
      <c r="C28" s="52">
        <v>64541.137999999999</v>
      </c>
      <c r="D28" s="145">
        <v>14</v>
      </c>
      <c r="E28" s="52">
        <v>0</v>
      </c>
      <c r="F28" s="123" t="s">
        <v>186</v>
      </c>
      <c r="G28" s="311" t="s">
        <v>186</v>
      </c>
      <c r="H28" s="255" t="s">
        <v>186</v>
      </c>
      <c r="I28" s="146" t="s">
        <v>186</v>
      </c>
      <c r="J28" s="255" t="s">
        <v>186</v>
      </c>
      <c r="K28" s="253"/>
      <c r="L28" s="151" t="s">
        <v>186</v>
      </c>
      <c r="M28" s="253"/>
      <c r="N28" s="255" t="s">
        <v>186</v>
      </c>
      <c r="O28" s="499"/>
      <c r="P28" s="151" t="s">
        <v>186</v>
      </c>
      <c r="Q28" s="499"/>
      <c r="R28" s="145" t="s">
        <v>186</v>
      </c>
      <c r="S28" s="146" t="s">
        <v>186</v>
      </c>
    </row>
    <row r="29" spans="1:19" ht="12.75">
      <c r="A29" s="283" t="s">
        <v>93</v>
      </c>
      <c r="B29" s="52"/>
      <c r="C29" s="52"/>
      <c r="D29" s="145"/>
      <c r="E29" s="52"/>
      <c r="F29" s="145"/>
      <c r="G29" s="146"/>
      <c r="H29" s="145"/>
      <c r="I29" s="146"/>
      <c r="J29" s="255"/>
      <c r="K29" s="253"/>
      <c r="L29" s="151"/>
      <c r="M29" s="253"/>
      <c r="N29" s="255"/>
      <c r="O29" s="499"/>
      <c r="P29" s="151"/>
      <c r="Q29" s="499"/>
      <c r="R29" s="145"/>
      <c r="S29" s="146"/>
    </row>
    <row r="30" spans="1:19" ht="12.75">
      <c r="A30" s="213"/>
      <c r="B30" s="52"/>
      <c r="C30" s="52"/>
      <c r="D30" s="145"/>
      <c r="E30" s="52"/>
      <c r="F30" s="145"/>
      <c r="G30" s="146"/>
      <c r="H30" s="145"/>
      <c r="I30" s="146"/>
      <c r="J30" s="255"/>
      <c r="K30" s="253"/>
      <c r="L30" s="151"/>
      <c r="M30" s="253"/>
      <c r="N30" s="255"/>
      <c r="O30" s="499"/>
      <c r="P30" s="151"/>
      <c r="Q30" s="499"/>
      <c r="R30" s="145"/>
      <c r="S30" s="146"/>
    </row>
    <row r="31" spans="1:19" ht="15.75" customHeight="1">
      <c r="A31" s="282" t="s">
        <v>94</v>
      </c>
      <c r="B31" s="52">
        <v>0</v>
      </c>
      <c r="C31" s="52">
        <v>0</v>
      </c>
      <c r="D31" s="145">
        <v>0</v>
      </c>
      <c r="E31" s="52">
        <v>0</v>
      </c>
      <c r="F31" s="145" t="s">
        <v>186</v>
      </c>
      <c r="G31" s="146" t="s">
        <v>186</v>
      </c>
      <c r="H31" s="145" t="s">
        <v>186</v>
      </c>
      <c r="I31" s="146" t="s">
        <v>186</v>
      </c>
      <c r="J31" s="255" t="s">
        <v>186</v>
      </c>
      <c r="K31" s="253"/>
      <c r="L31" s="151" t="s">
        <v>186</v>
      </c>
      <c r="M31" s="253"/>
      <c r="N31" s="255">
        <v>1</v>
      </c>
      <c r="O31" s="499" t="s">
        <v>287</v>
      </c>
      <c r="P31" s="151">
        <v>39.095999999999997</v>
      </c>
      <c r="Q31" s="499" t="s">
        <v>287</v>
      </c>
      <c r="R31" s="145">
        <v>2</v>
      </c>
      <c r="S31" s="146">
        <v>44</v>
      </c>
    </row>
    <row r="32" spans="1:19" ht="12.75">
      <c r="A32" s="283" t="s">
        <v>95</v>
      </c>
      <c r="B32" s="52"/>
      <c r="C32" s="52"/>
      <c r="D32" s="145"/>
      <c r="E32" s="52"/>
      <c r="F32" s="145"/>
      <c r="G32" s="146"/>
      <c r="H32" s="145"/>
      <c r="I32" s="146"/>
      <c r="J32" s="255"/>
      <c r="K32" s="253"/>
      <c r="L32" s="151"/>
      <c r="M32" s="253"/>
      <c r="N32" s="255"/>
      <c r="O32" s="253"/>
      <c r="P32" s="151"/>
      <c r="Q32" s="253"/>
      <c r="R32" s="145"/>
      <c r="S32" s="146"/>
    </row>
    <row r="33" spans="1:19" ht="12.75">
      <c r="A33" s="284"/>
      <c r="B33" s="52"/>
      <c r="C33" s="52"/>
      <c r="D33" s="145"/>
      <c r="E33" s="52"/>
      <c r="F33" s="145"/>
      <c r="G33" s="146"/>
      <c r="H33" s="145"/>
      <c r="I33" s="146"/>
      <c r="J33" s="255"/>
      <c r="K33" s="253"/>
      <c r="L33" s="151"/>
      <c r="M33" s="253"/>
      <c r="N33" s="255"/>
      <c r="O33" s="253"/>
      <c r="P33" s="151"/>
      <c r="Q33" s="253"/>
      <c r="R33" s="145"/>
      <c r="S33" s="146"/>
    </row>
    <row r="34" spans="1:19" ht="12.75">
      <c r="A34" s="216" t="s">
        <v>298</v>
      </c>
      <c r="B34" s="53">
        <v>458</v>
      </c>
      <c r="C34" s="53">
        <v>1359600</v>
      </c>
      <c r="D34" s="149">
        <v>433</v>
      </c>
      <c r="E34" s="176">
        <v>1260000</v>
      </c>
      <c r="F34" s="149">
        <v>429</v>
      </c>
      <c r="G34" s="188">
        <v>1401000</v>
      </c>
      <c r="H34" s="149">
        <v>428</v>
      </c>
      <c r="I34" s="188">
        <v>1570011.9509999999</v>
      </c>
      <c r="J34" s="256">
        <v>414</v>
      </c>
      <c r="K34" s="136"/>
      <c r="L34" s="261">
        <v>1310839</v>
      </c>
      <c r="M34" s="136"/>
      <c r="N34" s="256">
        <f>SUM(N31,N28,N25,N22,N19,N16,N10)</f>
        <v>427</v>
      </c>
      <c r="O34" s="480"/>
      <c r="P34" s="405">
        <f>SUM(P31,P28,P25,P22,P19,P16,P10)</f>
        <v>1575980.9140000001</v>
      </c>
      <c r="Q34" s="481"/>
      <c r="R34" s="149">
        <v>402</v>
      </c>
      <c r="S34" s="188">
        <v>1435801.061</v>
      </c>
    </row>
    <row r="35" spans="1:19" ht="16.5" customHeight="1">
      <c r="A35" s="339" t="s">
        <v>317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9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8" spans="1:19">
      <c r="D38" s="75"/>
      <c r="E38" s="75"/>
      <c r="F38" s="75"/>
      <c r="G38" s="75"/>
      <c r="H38" s="75"/>
      <c r="I38" s="75"/>
      <c r="J38" s="75"/>
      <c r="K38" s="75"/>
      <c r="L38" s="75"/>
      <c r="M38" s="75"/>
    </row>
    <row r="39" spans="1:19" ht="12">
      <c r="A39" s="477"/>
    </row>
    <row r="40" spans="1:19" ht="12">
      <c r="A40" s="478"/>
    </row>
    <row r="45" spans="1:19">
      <c r="E45" s="74"/>
    </row>
    <row r="46" spans="1:19">
      <c r="D46" s="72"/>
      <c r="E46" s="73"/>
      <c r="F46" s="73"/>
    </row>
  </sheetData>
  <mergeCells count="8">
    <mergeCell ref="N4:P4"/>
    <mergeCell ref="R4:S4"/>
    <mergeCell ref="A1:I2"/>
    <mergeCell ref="B4:C4"/>
    <mergeCell ref="D4:E4"/>
    <mergeCell ref="F4:G4"/>
    <mergeCell ref="H4:I4"/>
    <mergeCell ref="J4:L4"/>
  </mergeCells>
  <pageMargins left="0.7" right="0.7" top="0.75" bottom="0.75" header="0.3" footer="0.3"/>
  <pageSetup paperSize="9" scale="5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64"/>
  <sheetViews>
    <sheetView zoomScaleNormal="100" zoomScaleSheetLayoutView="80" workbookViewId="0">
      <selection activeCell="H1" sqref="H1"/>
    </sheetView>
  </sheetViews>
  <sheetFormatPr defaultRowHeight="11.25"/>
  <cols>
    <col min="1" max="1" width="50.5" style="1" customWidth="1"/>
    <col min="2" max="2" width="13.83203125" style="1" customWidth="1"/>
    <col min="3" max="3" width="18.1640625" style="1" customWidth="1"/>
    <col min="4" max="4" width="14.33203125" style="1" customWidth="1"/>
    <col min="5" max="5" width="16.83203125" style="1" customWidth="1"/>
    <col min="6" max="6" width="13.6640625" style="1" customWidth="1"/>
    <col min="7" max="7" width="18.1640625" style="1" customWidth="1"/>
    <col min="8" max="8" width="9.33203125" style="1"/>
    <col min="9" max="9" width="12.83203125" style="1" customWidth="1"/>
    <col min="10" max="11" width="9.33203125" style="1"/>
    <col min="12" max="12" width="17" style="1" customWidth="1"/>
    <col min="13" max="13" width="18.1640625" style="1" customWidth="1"/>
    <col min="14" max="16384" width="9.33203125" style="1"/>
  </cols>
  <sheetData>
    <row r="1" spans="1:7" ht="12.75" customHeight="1">
      <c r="A1" s="562" t="s">
        <v>242</v>
      </c>
      <c r="B1" s="563"/>
      <c r="C1" s="563"/>
      <c r="D1" s="563"/>
      <c r="E1" s="563"/>
      <c r="F1" s="421"/>
      <c r="G1" s="421"/>
    </row>
    <row r="2" spans="1:7" ht="21.75" customHeight="1">
      <c r="A2" s="563"/>
      <c r="B2" s="563"/>
      <c r="C2" s="563"/>
      <c r="D2" s="563"/>
      <c r="E2" s="563"/>
      <c r="F2" s="421"/>
      <c r="G2" s="421"/>
    </row>
    <row r="3" spans="1:7" s="359" customFormat="1" ht="19.5" customHeight="1">
      <c r="A3" s="422" t="s">
        <v>241</v>
      </c>
      <c r="B3" s="423"/>
      <c r="C3" s="423"/>
      <c r="D3" s="423"/>
      <c r="E3" s="423"/>
      <c r="F3" s="423"/>
      <c r="G3" s="423"/>
    </row>
    <row r="4" spans="1:7" ht="17.25" customHeight="1">
      <c r="A4" s="424"/>
      <c r="B4" s="564" t="s">
        <v>26</v>
      </c>
      <c r="C4" s="565"/>
      <c r="D4" s="566" t="s">
        <v>30</v>
      </c>
      <c r="E4" s="566"/>
      <c r="F4" s="564" t="s">
        <v>28</v>
      </c>
      <c r="G4" s="565"/>
    </row>
    <row r="5" spans="1:7" ht="16.5" customHeight="1">
      <c r="A5" s="425"/>
      <c r="B5" s="567" t="s">
        <v>27</v>
      </c>
      <c r="C5" s="568"/>
      <c r="D5" s="569" t="s">
        <v>31</v>
      </c>
      <c r="E5" s="569"/>
      <c r="F5" s="567" t="s">
        <v>29</v>
      </c>
      <c r="G5" s="568"/>
    </row>
    <row r="6" spans="1:7" s="290" customFormat="1" ht="29.25" customHeight="1">
      <c r="A6" s="419"/>
      <c r="B6" s="385" t="s">
        <v>3</v>
      </c>
      <c r="C6" s="387" t="s">
        <v>179</v>
      </c>
      <c r="D6" s="386" t="s">
        <v>3</v>
      </c>
      <c r="E6" s="387" t="s">
        <v>179</v>
      </c>
      <c r="F6" s="385" t="s">
        <v>3</v>
      </c>
      <c r="G6" s="387" t="s">
        <v>179</v>
      </c>
    </row>
    <row r="7" spans="1:7" s="290" customFormat="1" ht="27.75" customHeight="1">
      <c r="A7" s="426"/>
      <c r="B7" s="389" t="s">
        <v>4</v>
      </c>
      <c r="C7" s="391" t="s">
        <v>199</v>
      </c>
      <c r="D7" s="390" t="s">
        <v>4</v>
      </c>
      <c r="E7" s="391" t="s">
        <v>152</v>
      </c>
      <c r="F7" s="389" t="s">
        <v>4</v>
      </c>
      <c r="G7" s="391" t="s">
        <v>199</v>
      </c>
    </row>
    <row r="8" spans="1:7" ht="12.75">
      <c r="A8" s="406" t="s">
        <v>86</v>
      </c>
      <c r="B8" s="393"/>
      <c r="C8" s="395"/>
      <c r="D8" s="399"/>
      <c r="E8" s="400"/>
      <c r="F8" s="393"/>
      <c r="G8" s="395"/>
    </row>
    <row r="9" spans="1:7" ht="12.75">
      <c r="A9" s="411" t="s">
        <v>87</v>
      </c>
      <c r="B9" s="169"/>
      <c r="C9" s="170"/>
      <c r="D9" s="36"/>
      <c r="E9" s="175"/>
      <c r="F9" s="169"/>
      <c r="G9" s="170"/>
    </row>
    <row r="10" spans="1:7" ht="12.75">
      <c r="A10" s="411"/>
      <c r="B10" s="169"/>
      <c r="C10" s="170"/>
      <c r="D10" s="36"/>
      <c r="E10" s="175"/>
      <c r="F10" s="169"/>
      <c r="G10" s="170"/>
    </row>
    <row r="11" spans="1:7" ht="12.75">
      <c r="A11" s="412" t="s">
        <v>88</v>
      </c>
      <c r="B11" s="185">
        <v>4</v>
      </c>
      <c r="C11" s="186">
        <v>369.745</v>
      </c>
      <c r="D11" s="181">
        <v>4</v>
      </c>
      <c r="E11" s="189">
        <v>3923.02</v>
      </c>
      <c r="F11" s="185">
        <v>27</v>
      </c>
      <c r="G11" s="186">
        <v>10357.24</v>
      </c>
    </row>
    <row r="12" spans="1:7" ht="12.75">
      <c r="A12" s="413" t="s">
        <v>89</v>
      </c>
      <c r="B12" s="185"/>
      <c r="C12" s="186"/>
      <c r="D12" s="181"/>
      <c r="E12" s="189"/>
      <c r="F12" s="185"/>
      <c r="G12" s="186"/>
    </row>
    <row r="13" spans="1:7" ht="12.75">
      <c r="A13" s="414"/>
      <c r="B13" s="185"/>
      <c r="C13" s="186"/>
      <c r="D13" s="181"/>
      <c r="E13" s="189"/>
      <c r="F13" s="185"/>
      <c r="G13" s="186"/>
    </row>
    <row r="14" spans="1:7" ht="12.75">
      <c r="A14" s="412" t="s">
        <v>170</v>
      </c>
      <c r="B14" s="185">
        <v>4</v>
      </c>
      <c r="C14" s="186">
        <v>1866.8869999999999</v>
      </c>
      <c r="D14" s="181">
        <v>1</v>
      </c>
      <c r="E14" s="189">
        <v>1464.7449999999999</v>
      </c>
      <c r="F14" s="185">
        <v>9</v>
      </c>
      <c r="G14" s="186">
        <v>64250.29</v>
      </c>
    </row>
    <row r="15" spans="1:7" ht="12.75" customHeight="1">
      <c r="A15" s="413" t="s">
        <v>173</v>
      </c>
      <c r="B15" s="185"/>
      <c r="C15" s="186"/>
      <c r="D15" s="181"/>
      <c r="E15" s="189"/>
      <c r="F15" s="185"/>
      <c r="G15" s="186"/>
    </row>
    <row r="16" spans="1:7" ht="12.75">
      <c r="A16" s="415"/>
      <c r="B16" s="185"/>
      <c r="C16" s="186"/>
      <c r="D16" s="181"/>
      <c r="E16" s="189"/>
      <c r="F16" s="185"/>
      <c r="G16" s="186"/>
    </row>
    <row r="17" spans="1:7" ht="27.75" customHeight="1">
      <c r="A17" s="412" t="s">
        <v>114</v>
      </c>
      <c r="B17" s="185" t="s">
        <v>186</v>
      </c>
      <c r="C17" s="186" t="s">
        <v>186</v>
      </c>
      <c r="D17" s="181" t="s">
        <v>186</v>
      </c>
      <c r="E17" s="189" t="s">
        <v>186</v>
      </c>
      <c r="F17" s="185" t="s">
        <v>186</v>
      </c>
      <c r="G17" s="186" t="s">
        <v>186</v>
      </c>
    </row>
    <row r="18" spans="1:7" ht="30" customHeight="1">
      <c r="A18" s="413" t="s">
        <v>115</v>
      </c>
      <c r="B18" s="185"/>
      <c r="C18" s="186"/>
      <c r="D18" s="181"/>
      <c r="E18" s="189"/>
      <c r="F18" s="185"/>
      <c r="G18" s="186"/>
    </row>
    <row r="19" spans="1:7" ht="12.75">
      <c r="A19" s="401"/>
      <c r="B19" s="185"/>
      <c r="C19" s="186"/>
      <c r="D19" s="181"/>
      <c r="E19" s="189"/>
      <c r="F19" s="185"/>
      <c r="G19" s="186"/>
    </row>
    <row r="20" spans="1:7" ht="12.75">
      <c r="A20" s="412" t="s">
        <v>96</v>
      </c>
      <c r="B20" s="185">
        <v>9</v>
      </c>
      <c r="C20" s="186">
        <v>8761.1380000000008</v>
      </c>
      <c r="D20" s="181" t="s">
        <v>186</v>
      </c>
      <c r="E20" s="189" t="s">
        <v>186</v>
      </c>
      <c r="F20" s="185">
        <v>24</v>
      </c>
      <c r="G20" s="186">
        <v>313056.80900000001</v>
      </c>
    </row>
    <row r="21" spans="1:7" ht="12.75" customHeight="1">
      <c r="A21" s="413" t="s">
        <v>91</v>
      </c>
      <c r="B21" s="185"/>
      <c r="C21" s="186"/>
      <c r="D21" s="181"/>
      <c r="E21" s="189"/>
      <c r="F21" s="185"/>
      <c r="G21" s="186"/>
    </row>
    <row r="22" spans="1:7" ht="12.75">
      <c r="A22" s="414"/>
      <c r="B22" s="185"/>
      <c r="C22" s="186"/>
      <c r="D22" s="181"/>
      <c r="E22" s="189"/>
      <c r="F22" s="185"/>
      <c r="G22" s="186"/>
    </row>
    <row r="23" spans="1:7" ht="12.75">
      <c r="A23" s="412" t="s">
        <v>80</v>
      </c>
      <c r="B23" s="185">
        <v>32</v>
      </c>
      <c r="C23" s="186">
        <v>78770.411000000007</v>
      </c>
      <c r="D23" s="181">
        <v>1</v>
      </c>
      <c r="E23" s="189">
        <v>474.5</v>
      </c>
      <c r="F23" s="185">
        <v>61</v>
      </c>
      <c r="G23" s="186">
        <v>532909.90099999995</v>
      </c>
    </row>
    <row r="24" spans="1:7" ht="12.75">
      <c r="A24" s="413" t="s">
        <v>83</v>
      </c>
      <c r="B24" s="185"/>
      <c r="C24" s="186"/>
      <c r="D24" s="181"/>
      <c r="E24" s="189"/>
      <c r="F24" s="185"/>
      <c r="G24" s="186"/>
    </row>
    <row r="25" spans="1:7" ht="12.75">
      <c r="A25" s="413"/>
      <c r="B25" s="185"/>
      <c r="C25" s="186"/>
      <c r="D25" s="181"/>
      <c r="E25" s="189"/>
      <c r="F25" s="185"/>
      <c r="G25" s="186"/>
    </row>
    <row r="26" spans="1:7" ht="12.75">
      <c r="A26" s="412" t="s">
        <v>92</v>
      </c>
      <c r="B26" s="185" t="s">
        <v>186</v>
      </c>
      <c r="C26" s="186" t="s">
        <v>186</v>
      </c>
      <c r="D26" s="181" t="s">
        <v>186</v>
      </c>
      <c r="E26" s="189" t="s">
        <v>186</v>
      </c>
      <c r="F26" s="185" t="s">
        <v>186</v>
      </c>
      <c r="G26" s="186" t="s">
        <v>186</v>
      </c>
    </row>
    <row r="27" spans="1:7" ht="12.75">
      <c r="A27" s="413" t="s">
        <v>93</v>
      </c>
      <c r="B27" s="185"/>
      <c r="C27" s="186"/>
      <c r="D27" s="181"/>
      <c r="E27" s="189"/>
      <c r="F27" s="185"/>
      <c r="G27" s="186"/>
    </row>
    <row r="28" spans="1:7" ht="12.75">
      <c r="A28" s="413"/>
      <c r="B28" s="185"/>
      <c r="C28" s="186"/>
      <c r="D28" s="181"/>
      <c r="E28" s="189"/>
      <c r="F28" s="185"/>
      <c r="G28" s="186"/>
    </row>
    <row r="29" spans="1:7" ht="12.75">
      <c r="A29" s="282" t="s">
        <v>94</v>
      </c>
      <c r="B29" s="185">
        <v>1</v>
      </c>
      <c r="C29" s="186">
        <v>0.59399999999999997</v>
      </c>
      <c r="D29" s="181" t="s">
        <v>186</v>
      </c>
      <c r="E29" s="189" t="s">
        <v>186</v>
      </c>
      <c r="F29" s="185">
        <v>1</v>
      </c>
      <c r="G29" s="186">
        <v>43.125</v>
      </c>
    </row>
    <row r="30" spans="1:7" ht="12.75">
      <c r="A30" s="283" t="s">
        <v>95</v>
      </c>
      <c r="B30" s="185"/>
      <c r="C30" s="186"/>
      <c r="D30" s="181"/>
      <c r="E30" s="189"/>
      <c r="F30" s="185"/>
      <c r="G30" s="186"/>
    </row>
    <row r="31" spans="1:7" ht="12.75">
      <c r="A31" s="414"/>
      <c r="B31" s="185"/>
      <c r="C31" s="186"/>
      <c r="D31" s="181"/>
      <c r="E31" s="189"/>
      <c r="F31" s="185"/>
      <c r="G31" s="186"/>
    </row>
    <row r="32" spans="1:7" ht="12.75">
      <c r="A32" s="403" t="s">
        <v>298</v>
      </c>
      <c r="B32" s="187">
        <v>50</v>
      </c>
      <c r="C32" s="188">
        <v>89768.775000000009</v>
      </c>
      <c r="D32" s="458">
        <v>6</v>
      </c>
      <c r="E32" s="459">
        <v>5862.2649999999994</v>
      </c>
      <c r="F32" s="187">
        <f>SUM(F10:F29)</f>
        <v>122</v>
      </c>
      <c r="G32" s="188">
        <f>SUM(G11:G29)</f>
        <v>920617.36499999999</v>
      </c>
    </row>
    <row r="33" spans="1:7" ht="12.75">
      <c r="A33" s="416"/>
      <c r="B33" s="416"/>
      <c r="C33" s="416"/>
      <c r="D33" s="416"/>
      <c r="E33" s="416"/>
      <c r="F33" s="416"/>
      <c r="G33" s="416"/>
    </row>
    <row r="34" spans="1:7" ht="16.5" customHeight="1">
      <c r="A34" s="424"/>
      <c r="B34" s="564" t="s">
        <v>32</v>
      </c>
      <c r="C34" s="565"/>
      <c r="D34" s="566" t="s">
        <v>12</v>
      </c>
      <c r="E34" s="566"/>
      <c r="F34" s="564" t="s">
        <v>14</v>
      </c>
      <c r="G34" s="565"/>
    </row>
    <row r="35" spans="1:7" ht="15.75" customHeight="1">
      <c r="A35" s="425"/>
      <c r="B35" s="567" t="s">
        <v>33</v>
      </c>
      <c r="C35" s="568"/>
      <c r="D35" s="569" t="s">
        <v>22</v>
      </c>
      <c r="E35" s="569"/>
      <c r="F35" s="567" t="s">
        <v>147</v>
      </c>
      <c r="G35" s="568"/>
    </row>
    <row r="36" spans="1:7" ht="29.25" customHeight="1">
      <c r="A36" s="419"/>
      <c r="B36" s="385" t="s">
        <v>3</v>
      </c>
      <c r="C36" s="387" t="s">
        <v>179</v>
      </c>
      <c r="D36" s="386" t="s">
        <v>3</v>
      </c>
      <c r="E36" s="387" t="s">
        <v>179</v>
      </c>
      <c r="F36" s="385" t="s">
        <v>3</v>
      </c>
      <c r="G36" s="387" t="s">
        <v>179</v>
      </c>
    </row>
    <row r="37" spans="1:7" ht="22.5">
      <c r="A37" s="420"/>
      <c r="B37" s="389" t="s">
        <v>4</v>
      </c>
      <c r="C37" s="391" t="s">
        <v>199</v>
      </c>
      <c r="D37" s="390" t="s">
        <v>4</v>
      </c>
      <c r="E37" s="391" t="s">
        <v>152</v>
      </c>
      <c r="F37" s="389" t="s">
        <v>4</v>
      </c>
      <c r="G37" s="391" t="s">
        <v>199</v>
      </c>
    </row>
    <row r="38" spans="1:7" ht="12.75">
      <c r="A38" s="406" t="s">
        <v>86</v>
      </c>
      <c r="B38" s="407"/>
      <c r="C38" s="408"/>
      <c r="D38" s="407"/>
      <c r="E38" s="408"/>
      <c r="F38" s="407"/>
      <c r="G38" s="408"/>
    </row>
    <row r="39" spans="1:7" ht="12.75">
      <c r="A39" s="411" t="s">
        <v>87</v>
      </c>
      <c r="B39" s="185"/>
      <c r="C39" s="186"/>
      <c r="D39" s="185"/>
      <c r="E39" s="186"/>
      <c r="F39" s="185"/>
      <c r="G39" s="186"/>
    </row>
    <row r="40" spans="1:7" ht="12.75">
      <c r="A40" s="411"/>
      <c r="B40" s="185"/>
      <c r="C40" s="186"/>
      <c r="D40" s="185"/>
      <c r="E40" s="186"/>
      <c r="F40" s="185"/>
      <c r="G40" s="186"/>
    </row>
    <row r="41" spans="1:7" ht="12.75">
      <c r="A41" s="412" t="s">
        <v>88</v>
      </c>
      <c r="B41" s="185">
        <v>17</v>
      </c>
      <c r="C41" s="186">
        <v>48556.68</v>
      </c>
      <c r="D41" s="185">
        <v>99</v>
      </c>
      <c r="E41" s="186">
        <v>9561.1749999999993</v>
      </c>
      <c r="F41" s="185">
        <v>151</v>
      </c>
      <c r="G41" s="186">
        <v>72767.86</v>
      </c>
    </row>
    <row r="42" spans="1:7" ht="12.75">
      <c r="A42" s="413" t="s">
        <v>89</v>
      </c>
      <c r="B42" s="185"/>
      <c r="C42" s="186"/>
      <c r="D42" s="185"/>
      <c r="E42" s="186"/>
      <c r="F42" s="185"/>
      <c r="G42" s="186"/>
    </row>
    <row r="43" spans="1:7" ht="12.75">
      <c r="A43" s="414"/>
      <c r="B43" s="185"/>
      <c r="C43" s="186"/>
      <c r="D43" s="185"/>
      <c r="E43" s="186"/>
      <c r="F43" s="185"/>
      <c r="G43" s="186"/>
    </row>
    <row r="44" spans="1:7" ht="12.75">
      <c r="A44" s="412" t="s">
        <v>174</v>
      </c>
      <c r="B44" s="185">
        <v>8</v>
      </c>
      <c r="C44" s="186">
        <v>99542.07</v>
      </c>
      <c r="D44" s="185">
        <v>5</v>
      </c>
      <c r="E44" s="186">
        <v>13671.65</v>
      </c>
      <c r="F44" s="185">
        <v>27</v>
      </c>
      <c r="G44" s="186">
        <v>180795.64200000002</v>
      </c>
    </row>
    <row r="45" spans="1:7" ht="12.75" customHeight="1">
      <c r="A45" s="413" t="s">
        <v>173</v>
      </c>
      <c r="B45" s="185"/>
      <c r="C45" s="186"/>
      <c r="D45" s="185"/>
      <c r="E45" s="186"/>
      <c r="F45" s="185"/>
      <c r="G45" s="186"/>
    </row>
    <row r="46" spans="1:7" ht="12.75">
      <c r="A46" s="415"/>
      <c r="B46" s="185"/>
      <c r="C46" s="186"/>
      <c r="D46" s="185"/>
      <c r="E46" s="186"/>
      <c r="F46" s="185"/>
      <c r="G46" s="186"/>
    </row>
    <row r="47" spans="1:7" ht="25.5">
      <c r="A47" s="412" t="s">
        <v>114</v>
      </c>
      <c r="B47" s="185" t="s">
        <v>186</v>
      </c>
      <c r="C47" s="186" t="s">
        <v>186</v>
      </c>
      <c r="D47" s="185">
        <v>1</v>
      </c>
      <c r="E47" s="186">
        <v>75.19</v>
      </c>
      <c r="F47" s="185">
        <v>1</v>
      </c>
      <c r="G47" s="186">
        <v>75.19</v>
      </c>
    </row>
    <row r="48" spans="1:7" ht="25.5">
      <c r="A48" s="413" t="s">
        <v>115</v>
      </c>
      <c r="B48" s="185"/>
      <c r="C48" s="186"/>
      <c r="D48" s="185"/>
      <c r="E48" s="186"/>
      <c r="F48" s="185"/>
      <c r="G48" s="186"/>
    </row>
    <row r="49" spans="1:7" ht="12.75">
      <c r="A49" s="413"/>
      <c r="B49" s="185"/>
      <c r="C49" s="186"/>
      <c r="D49" s="185"/>
      <c r="E49" s="186"/>
      <c r="F49" s="185"/>
      <c r="G49" s="186"/>
    </row>
    <row r="50" spans="1:7" ht="12.75">
      <c r="A50" s="412" t="s">
        <v>96</v>
      </c>
      <c r="B50" s="185">
        <v>8</v>
      </c>
      <c r="C50" s="186">
        <v>82411.145000000004</v>
      </c>
      <c r="D50" s="185">
        <v>5</v>
      </c>
      <c r="E50" s="186">
        <v>507.35</v>
      </c>
      <c r="F50" s="185">
        <v>46</v>
      </c>
      <c r="G50" s="186">
        <v>404736</v>
      </c>
    </row>
    <row r="51" spans="1:7" ht="12.75">
      <c r="A51" s="413" t="s">
        <v>91</v>
      </c>
      <c r="B51" s="185"/>
      <c r="C51" s="186"/>
      <c r="D51" s="185"/>
      <c r="E51" s="186"/>
      <c r="F51" s="185"/>
      <c r="G51" s="186"/>
    </row>
    <row r="52" spans="1:7" ht="12.75">
      <c r="A52" s="414"/>
      <c r="B52" s="185"/>
      <c r="C52" s="186"/>
      <c r="D52" s="185"/>
      <c r="E52" s="186"/>
      <c r="F52" s="185"/>
      <c r="G52" s="186"/>
    </row>
    <row r="53" spans="1:7" ht="12.75">
      <c r="A53" s="412" t="s">
        <v>80</v>
      </c>
      <c r="B53" s="185">
        <v>23</v>
      </c>
      <c r="C53" s="186">
        <v>155434.55499999999</v>
      </c>
      <c r="D53" s="185">
        <v>58</v>
      </c>
      <c r="E53" s="186">
        <v>9792.8410000000003</v>
      </c>
      <c r="F53" s="185">
        <v>175</v>
      </c>
      <c r="G53" s="186">
        <v>777382.20799999998</v>
      </c>
    </row>
    <row r="54" spans="1:7" ht="12.75">
      <c r="A54" s="413" t="s">
        <v>83</v>
      </c>
      <c r="B54" s="185"/>
      <c r="C54" s="186"/>
      <c r="D54" s="185"/>
      <c r="E54" s="186"/>
      <c r="F54" s="185"/>
      <c r="G54" s="186"/>
    </row>
    <row r="55" spans="1:7" ht="12.75">
      <c r="A55" s="413"/>
      <c r="B55" s="185"/>
      <c r="C55" s="186"/>
      <c r="D55" s="185"/>
      <c r="E55" s="186"/>
      <c r="F55" s="185"/>
      <c r="G55" s="186"/>
    </row>
    <row r="56" spans="1:7" ht="12.75">
      <c r="A56" s="412" t="s">
        <v>92</v>
      </c>
      <c r="B56" s="185" t="s">
        <v>186</v>
      </c>
      <c r="C56" s="186" t="s">
        <v>186</v>
      </c>
      <c r="D56" s="185" t="s">
        <v>186</v>
      </c>
      <c r="E56" s="186" t="s">
        <v>186</v>
      </c>
      <c r="F56" s="185" t="s">
        <v>186</v>
      </c>
      <c r="G56" s="186" t="s">
        <v>186</v>
      </c>
    </row>
    <row r="57" spans="1:7" ht="12.75">
      <c r="A57" s="413" t="s">
        <v>93</v>
      </c>
      <c r="B57" s="185"/>
      <c r="C57" s="186"/>
      <c r="D57" s="185"/>
      <c r="E57" s="186"/>
      <c r="F57" s="185"/>
      <c r="G57" s="186"/>
    </row>
    <row r="58" spans="1:7" ht="12.75">
      <c r="A58" s="413"/>
      <c r="B58" s="185"/>
      <c r="C58" s="186"/>
      <c r="D58" s="185"/>
      <c r="E58" s="186"/>
      <c r="F58" s="185"/>
      <c r="G58" s="186"/>
    </row>
    <row r="59" spans="1:7" ht="12.75">
      <c r="A59" s="282" t="s">
        <v>94</v>
      </c>
      <c r="B59" s="185" t="s">
        <v>186</v>
      </c>
      <c r="C59" s="186" t="s">
        <v>186</v>
      </c>
      <c r="D59" s="185" t="s">
        <v>186</v>
      </c>
      <c r="E59" s="186" t="s">
        <v>186</v>
      </c>
      <c r="F59" s="185">
        <v>2</v>
      </c>
      <c r="G59" s="186">
        <v>43.719000000000001</v>
      </c>
    </row>
    <row r="60" spans="1:7" ht="12.75">
      <c r="A60" s="283" t="s">
        <v>95</v>
      </c>
      <c r="B60" s="185"/>
      <c r="C60" s="186"/>
      <c r="D60" s="185"/>
      <c r="E60" s="186"/>
      <c r="F60" s="185"/>
      <c r="G60" s="186"/>
    </row>
    <row r="61" spans="1:7" ht="12.75">
      <c r="A61" s="414"/>
      <c r="B61" s="185"/>
      <c r="C61" s="428"/>
      <c r="D61" s="185"/>
      <c r="E61" s="428"/>
      <c r="F61" s="185"/>
      <c r="G61" s="428"/>
    </row>
    <row r="62" spans="1:7" ht="12.75">
      <c r="A62" s="403" t="s">
        <v>298</v>
      </c>
      <c r="B62" s="187">
        <f>SUM(B40:B59)</f>
        <v>56</v>
      </c>
      <c r="C62" s="188">
        <f>SUM(C41:C53)</f>
        <v>385944.45</v>
      </c>
      <c r="D62" s="182">
        <v>168</v>
      </c>
      <c r="E62" s="188">
        <v>33608.205999999991</v>
      </c>
      <c r="F62" s="182">
        <v>402</v>
      </c>
      <c r="G62" s="188">
        <v>1435801.061</v>
      </c>
    </row>
    <row r="63" spans="1:7">
      <c r="A63" s="11"/>
      <c r="B63" s="11"/>
      <c r="C63" s="11"/>
      <c r="D63" s="11"/>
      <c r="E63" s="11"/>
      <c r="F63" s="11"/>
      <c r="G63" s="11"/>
    </row>
    <row r="64" spans="1:7">
      <c r="A64" s="11"/>
      <c r="B64" s="11"/>
      <c r="C64" s="11"/>
      <c r="D64" s="11"/>
      <c r="E64" s="11"/>
      <c r="F64" s="11"/>
      <c r="G64" s="11"/>
    </row>
  </sheetData>
  <mergeCells count="13">
    <mergeCell ref="B34:C34"/>
    <mergeCell ref="D34:E34"/>
    <mergeCell ref="F34:G34"/>
    <mergeCell ref="B35:C35"/>
    <mergeCell ref="D35:E35"/>
    <mergeCell ref="F35:G35"/>
    <mergeCell ref="A1:E2"/>
    <mergeCell ref="B4:C4"/>
    <mergeCell ref="D4:E4"/>
    <mergeCell ref="F4:G4"/>
    <mergeCell ref="B5:C5"/>
    <mergeCell ref="D5:E5"/>
    <mergeCell ref="F5:G5"/>
  </mergeCells>
  <pageMargins left="0.7" right="0.7" top="0.75" bottom="0.75" header="0.3" footer="0.3"/>
  <pageSetup paperSize="9" scale="76" orientation="portrait" r:id="rId1"/>
  <colBreaks count="1" manualBreakCount="1">
    <brk id="7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53"/>
  <sheetViews>
    <sheetView zoomScaleNormal="100" workbookViewId="0">
      <selection activeCell="H1" sqref="H1"/>
    </sheetView>
  </sheetViews>
  <sheetFormatPr defaultRowHeight="11.25"/>
  <cols>
    <col min="1" max="1" width="47" style="1" customWidth="1"/>
    <col min="2" max="2" width="9.33203125" style="1" bestFit="1" customWidth="1"/>
    <col min="3" max="3" width="17.5" style="1" customWidth="1"/>
    <col min="4" max="4" width="14.6640625" style="1" customWidth="1"/>
    <col min="5" max="5" width="16.1640625" style="1" customWidth="1"/>
    <col min="6" max="6" width="11.6640625" style="1" customWidth="1"/>
    <col min="7" max="7" width="17.1640625" style="1" customWidth="1"/>
    <col min="8" max="8" width="9.33203125" style="1"/>
    <col min="9" max="9" width="15.6640625" style="1" customWidth="1"/>
    <col min="10" max="10" width="9.33203125" style="1"/>
    <col min="11" max="11" width="12.6640625" style="1" customWidth="1"/>
    <col min="12" max="12" width="9.33203125" style="1"/>
    <col min="13" max="13" width="16.83203125" style="1" customWidth="1"/>
    <col min="14" max="16384" width="9.33203125" style="1"/>
  </cols>
  <sheetData>
    <row r="1" spans="1:7" ht="12.75" customHeight="1">
      <c r="A1" s="570" t="s">
        <v>234</v>
      </c>
      <c r="B1" s="571"/>
      <c r="C1" s="571"/>
      <c r="D1" s="571"/>
      <c r="E1" s="229"/>
      <c r="F1" s="229"/>
      <c r="G1" s="229"/>
    </row>
    <row r="2" spans="1:7" ht="22.5" customHeight="1">
      <c r="A2" s="571"/>
      <c r="B2" s="571"/>
      <c r="C2" s="571"/>
      <c r="D2" s="571"/>
      <c r="E2" s="229"/>
      <c r="F2" s="229"/>
      <c r="G2" s="229"/>
    </row>
    <row r="3" spans="1:7" ht="14.25" customHeight="1">
      <c r="A3" s="344" t="s">
        <v>235</v>
      </c>
      <c r="B3" s="285"/>
      <c r="C3" s="285"/>
      <c r="D3" s="285"/>
      <c r="E3" s="285"/>
      <c r="F3" s="285"/>
      <c r="G3" s="285"/>
    </row>
    <row r="4" spans="1:7" s="290" customFormat="1" ht="14.25" customHeight="1">
      <c r="A4" s="302"/>
      <c r="B4" s="528" t="s">
        <v>26</v>
      </c>
      <c r="C4" s="529"/>
      <c r="D4" s="530" t="s">
        <v>30</v>
      </c>
      <c r="E4" s="530"/>
      <c r="F4" s="528" t="s">
        <v>28</v>
      </c>
      <c r="G4" s="529"/>
    </row>
    <row r="5" spans="1:7" s="290" customFormat="1" ht="15" customHeight="1">
      <c r="A5" s="319"/>
      <c r="B5" s="531" t="s">
        <v>27</v>
      </c>
      <c r="C5" s="533"/>
      <c r="D5" s="532" t="s">
        <v>31</v>
      </c>
      <c r="E5" s="532"/>
      <c r="F5" s="531" t="s">
        <v>29</v>
      </c>
      <c r="G5" s="533"/>
    </row>
    <row r="6" spans="1:7" s="290" customFormat="1" ht="27" customHeight="1">
      <c r="A6" s="279"/>
      <c r="B6" s="157" t="s">
        <v>3</v>
      </c>
      <c r="C6" s="158" t="s">
        <v>177</v>
      </c>
      <c r="D6" s="41" t="s">
        <v>3</v>
      </c>
      <c r="E6" s="158" t="s">
        <v>178</v>
      </c>
      <c r="F6" s="157" t="s">
        <v>3</v>
      </c>
      <c r="G6" s="158" t="s">
        <v>177</v>
      </c>
    </row>
    <row r="7" spans="1:7" ht="24.75" customHeight="1">
      <c r="A7" s="214"/>
      <c r="B7" s="139" t="s">
        <v>4</v>
      </c>
      <c r="C7" s="168" t="s">
        <v>152</v>
      </c>
      <c r="D7" s="50" t="s">
        <v>4</v>
      </c>
      <c r="E7" s="168" t="s">
        <v>152</v>
      </c>
      <c r="F7" s="139" t="s">
        <v>4</v>
      </c>
      <c r="G7" s="168" t="s">
        <v>152</v>
      </c>
    </row>
    <row r="8" spans="1:7" ht="12.75">
      <c r="A8" s="406" t="s">
        <v>86</v>
      </c>
      <c r="B8" s="407"/>
      <c r="C8" s="408"/>
      <c r="D8" s="409"/>
      <c r="E8" s="410"/>
      <c r="F8" s="407"/>
      <c r="G8" s="408"/>
    </row>
    <row r="9" spans="1:7" ht="12.75">
      <c r="A9" s="411" t="s">
        <v>87</v>
      </c>
      <c r="B9" s="185"/>
      <c r="C9" s="186"/>
      <c r="D9" s="181"/>
      <c r="E9" s="189"/>
      <c r="F9" s="185"/>
      <c r="G9" s="186"/>
    </row>
    <row r="10" spans="1:7" ht="12.75">
      <c r="A10" s="411"/>
      <c r="B10" s="185"/>
      <c r="C10" s="186"/>
      <c r="D10" s="181"/>
      <c r="E10" s="189"/>
      <c r="F10" s="185"/>
      <c r="G10" s="186"/>
    </row>
    <row r="11" spans="1:7" ht="12.75">
      <c r="A11" s="412" t="s">
        <v>88</v>
      </c>
      <c r="B11" s="185">
        <v>1</v>
      </c>
      <c r="C11" s="186">
        <v>119.76</v>
      </c>
      <c r="D11" s="185" t="s">
        <v>186</v>
      </c>
      <c r="E11" s="186" t="s">
        <v>186</v>
      </c>
      <c r="F11" s="185">
        <v>1</v>
      </c>
      <c r="G11" s="186">
        <v>2043.4829999999999</v>
      </c>
    </row>
    <row r="12" spans="1:7" ht="12.75">
      <c r="A12" s="413" t="s">
        <v>89</v>
      </c>
      <c r="B12" s="185"/>
      <c r="C12" s="186"/>
      <c r="D12" s="185"/>
      <c r="E12" s="186"/>
      <c r="F12" s="185"/>
      <c r="G12" s="186"/>
    </row>
    <row r="13" spans="1:7" ht="12.75">
      <c r="A13" s="414"/>
      <c r="B13" s="185"/>
      <c r="C13" s="186"/>
      <c r="D13" s="185"/>
      <c r="E13" s="186"/>
      <c r="F13" s="185"/>
      <c r="G13" s="186"/>
    </row>
    <row r="14" spans="1:7" ht="12.75">
      <c r="A14" s="412" t="s">
        <v>170</v>
      </c>
      <c r="B14" s="185">
        <v>7</v>
      </c>
      <c r="C14" s="186">
        <v>13329.07</v>
      </c>
      <c r="D14" s="185">
        <v>1</v>
      </c>
      <c r="E14" s="186">
        <v>1446.4949999999999</v>
      </c>
      <c r="F14" s="185">
        <v>29</v>
      </c>
      <c r="G14" s="186">
        <v>29714.489000000001</v>
      </c>
    </row>
    <row r="15" spans="1:7" ht="25.5">
      <c r="A15" s="413" t="s">
        <v>173</v>
      </c>
      <c r="B15" s="185"/>
      <c r="C15" s="186"/>
      <c r="D15" s="185"/>
      <c r="E15" s="186"/>
      <c r="F15" s="185"/>
      <c r="G15" s="186"/>
    </row>
    <row r="16" spans="1:7" ht="12.75">
      <c r="A16" s="415"/>
      <c r="B16" s="185"/>
      <c r="C16" s="186"/>
      <c r="D16" s="185"/>
      <c r="E16" s="186"/>
      <c r="F16" s="185"/>
      <c r="G16" s="186"/>
    </row>
    <row r="17" spans="1:7" ht="25.5">
      <c r="A17" s="412" t="s">
        <v>323</v>
      </c>
      <c r="B17" s="185">
        <v>2</v>
      </c>
      <c r="C17" s="186">
        <v>31818.348000000002</v>
      </c>
      <c r="D17" s="185" t="s">
        <v>186</v>
      </c>
      <c r="E17" s="186" t="s">
        <v>186</v>
      </c>
      <c r="F17" s="185">
        <v>1</v>
      </c>
      <c r="G17" s="186">
        <v>1044.498</v>
      </c>
    </row>
    <row r="18" spans="1:7" ht="25.5">
      <c r="A18" s="413" t="s">
        <v>115</v>
      </c>
      <c r="B18" s="185"/>
      <c r="C18" s="186"/>
      <c r="D18" s="185"/>
      <c r="E18" s="186"/>
      <c r="F18" s="185"/>
      <c r="G18" s="186"/>
    </row>
    <row r="19" spans="1:7" ht="12.75">
      <c r="A19" s="415"/>
      <c r="B19" s="185"/>
      <c r="C19" s="186"/>
      <c r="D19" s="185"/>
      <c r="E19" s="186"/>
      <c r="F19" s="185"/>
      <c r="G19" s="186"/>
    </row>
    <row r="20" spans="1:7" ht="12.75">
      <c r="A20" s="412" t="s">
        <v>96</v>
      </c>
      <c r="B20" s="185">
        <v>146</v>
      </c>
      <c r="C20" s="186">
        <v>1654527.3160000001</v>
      </c>
      <c r="D20" s="185">
        <v>4</v>
      </c>
      <c r="E20" s="186">
        <v>19928.493999999999</v>
      </c>
      <c r="F20" s="185">
        <v>113</v>
      </c>
      <c r="G20" s="186">
        <v>429333.576</v>
      </c>
    </row>
    <row r="21" spans="1:7" ht="12.75">
      <c r="A21" s="413" t="s">
        <v>91</v>
      </c>
      <c r="B21" s="185"/>
      <c r="C21" s="186"/>
      <c r="D21" s="185"/>
      <c r="E21" s="186"/>
      <c r="F21" s="185"/>
      <c r="G21" s="186"/>
    </row>
    <row r="22" spans="1:7" ht="12.75">
      <c r="A22" s="414"/>
      <c r="B22" s="185"/>
      <c r="C22" s="186"/>
      <c r="D22" s="185"/>
      <c r="E22" s="186"/>
      <c r="F22" s="185"/>
      <c r="G22" s="186"/>
    </row>
    <row r="23" spans="1:7" ht="12.75">
      <c r="A23" s="412" t="s">
        <v>80</v>
      </c>
      <c r="B23" s="185">
        <v>110</v>
      </c>
      <c r="C23" s="186">
        <v>807662.51</v>
      </c>
      <c r="D23" s="185">
        <v>2</v>
      </c>
      <c r="E23" s="186">
        <v>11539.84</v>
      </c>
      <c r="F23" s="185">
        <v>56</v>
      </c>
      <c r="G23" s="186">
        <v>341436.69500000001</v>
      </c>
    </row>
    <row r="24" spans="1:7" ht="12.75">
      <c r="A24" s="413" t="s">
        <v>83</v>
      </c>
      <c r="B24" s="185"/>
      <c r="C24" s="186"/>
      <c r="D24" s="185"/>
      <c r="E24" s="186"/>
      <c r="F24" s="185"/>
      <c r="G24" s="186"/>
    </row>
    <row r="25" spans="1:7" ht="12.75">
      <c r="A25" s="414"/>
      <c r="B25" s="185"/>
      <c r="C25" s="186"/>
      <c r="D25" s="185"/>
      <c r="E25" s="186"/>
      <c r="F25" s="185"/>
      <c r="G25" s="186"/>
    </row>
    <row r="26" spans="1:7" ht="12.75">
      <c r="A26" s="403" t="s">
        <v>298</v>
      </c>
      <c r="B26" s="187">
        <f>SUM(B11:B24)</f>
        <v>266</v>
      </c>
      <c r="C26" s="188">
        <f>SUM(C11:C24)</f>
        <v>2507457.0040000002</v>
      </c>
      <c r="D26" s="187">
        <f>SUM(D14:D23)</f>
        <v>7</v>
      </c>
      <c r="E26" s="188">
        <f>SUM(E13:E24)</f>
        <v>32914.828999999998</v>
      </c>
      <c r="F26" s="187">
        <f>SUM(F11:F24)</f>
        <v>200</v>
      </c>
      <c r="G26" s="188">
        <f>SUM(G11:G24)</f>
        <v>803572.74099999992</v>
      </c>
    </row>
    <row r="27" spans="1:7" ht="12.75">
      <c r="A27" s="416"/>
      <c r="B27" s="416"/>
      <c r="C27" s="416"/>
      <c r="D27" s="416"/>
      <c r="E27" s="416"/>
      <c r="F27" s="416"/>
      <c r="G27" s="416"/>
    </row>
    <row r="28" spans="1:7" s="290" customFormat="1" ht="15" customHeight="1">
      <c r="A28" s="417"/>
      <c r="B28" s="564" t="s">
        <v>32</v>
      </c>
      <c r="C28" s="565"/>
      <c r="D28" s="566" t="s">
        <v>12</v>
      </c>
      <c r="E28" s="566"/>
      <c r="F28" s="564" t="s">
        <v>14</v>
      </c>
      <c r="G28" s="565"/>
    </row>
    <row r="29" spans="1:7" s="290" customFormat="1" ht="15" customHeight="1">
      <c r="A29" s="418"/>
      <c r="B29" s="567" t="s">
        <v>33</v>
      </c>
      <c r="C29" s="568"/>
      <c r="D29" s="569" t="s">
        <v>22</v>
      </c>
      <c r="E29" s="569"/>
      <c r="F29" s="567" t="s">
        <v>147</v>
      </c>
      <c r="G29" s="568"/>
    </row>
    <row r="30" spans="1:7" ht="28.5" customHeight="1">
      <c r="A30" s="419"/>
      <c r="B30" s="385" t="s">
        <v>3</v>
      </c>
      <c r="C30" s="387" t="s">
        <v>177</v>
      </c>
      <c r="D30" s="386" t="s">
        <v>3</v>
      </c>
      <c r="E30" s="387" t="s">
        <v>178</v>
      </c>
      <c r="F30" s="385" t="s">
        <v>3</v>
      </c>
      <c r="G30" s="387" t="s">
        <v>177</v>
      </c>
    </row>
    <row r="31" spans="1:7" ht="22.5">
      <c r="A31" s="420"/>
      <c r="B31" s="389" t="s">
        <v>4</v>
      </c>
      <c r="C31" s="391" t="s">
        <v>152</v>
      </c>
      <c r="D31" s="390" t="s">
        <v>4</v>
      </c>
      <c r="E31" s="391" t="s">
        <v>152</v>
      </c>
      <c r="F31" s="389" t="s">
        <v>4</v>
      </c>
      <c r="G31" s="391" t="s">
        <v>152</v>
      </c>
    </row>
    <row r="32" spans="1:7" ht="12.75">
      <c r="A32" s="406" t="s">
        <v>86</v>
      </c>
      <c r="B32" s="407"/>
      <c r="C32" s="408"/>
      <c r="D32" s="409"/>
      <c r="E32" s="410"/>
      <c r="F32" s="407"/>
      <c r="G32" s="408"/>
    </row>
    <row r="33" spans="1:7" ht="12.75">
      <c r="A33" s="411" t="s">
        <v>87</v>
      </c>
      <c r="B33" s="185"/>
      <c r="C33" s="186"/>
      <c r="D33" s="181"/>
      <c r="E33" s="189"/>
      <c r="F33" s="185"/>
      <c r="G33" s="186"/>
    </row>
    <row r="34" spans="1:7" ht="12.75">
      <c r="A34" s="411"/>
      <c r="B34" s="185"/>
      <c r="C34" s="186"/>
      <c r="D34" s="181"/>
      <c r="E34" s="189"/>
      <c r="F34" s="185"/>
      <c r="G34" s="186"/>
    </row>
    <row r="35" spans="1:7" ht="12.75">
      <c r="A35" s="412" t="s">
        <v>88</v>
      </c>
      <c r="B35" s="185" t="s">
        <v>186</v>
      </c>
      <c r="C35" s="186" t="s">
        <v>186</v>
      </c>
      <c r="D35" s="185" t="s">
        <v>186</v>
      </c>
      <c r="E35" s="186" t="s">
        <v>186</v>
      </c>
      <c r="F35" s="185">
        <v>2</v>
      </c>
      <c r="G35" s="186">
        <v>2163.2429999999999</v>
      </c>
    </row>
    <row r="36" spans="1:7" ht="12.75">
      <c r="A36" s="413" t="s">
        <v>89</v>
      </c>
      <c r="B36" s="185"/>
      <c r="C36" s="186"/>
      <c r="D36" s="185"/>
      <c r="E36" s="186"/>
      <c r="F36" s="185"/>
      <c r="G36" s="186"/>
    </row>
    <row r="37" spans="1:7" ht="12.75">
      <c r="A37" s="414"/>
      <c r="B37" s="185"/>
      <c r="C37" s="186"/>
      <c r="D37" s="185"/>
      <c r="E37" s="186"/>
      <c r="F37" s="185"/>
      <c r="G37" s="186"/>
    </row>
    <row r="38" spans="1:7" ht="12.75">
      <c r="A38" s="412" t="s">
        <v>170</v>
      </c>
      <c r="B38" s="185" t="s">
        <v>186</v>
      </c>
      <c r="C38" s="186" t="s">
        <v>186</v>
      </c>
      <c r="D38" s="185" t="s">
        <v>186</v>
      </c>
      <c r="E38" s="186" t="s">
        <v>186</v>
      </c>
      <c r="F38" s="185">
        <v>37</v>
      </c>
      <c r="G38" s="186">
        <v>44490.053999999996</v>
      </c>
    </row>
    <row r="39" spans="1:7" ht="25.5">
      <c r="A39" s="413" t="s">
        <v>173</v>
      </c>
      <c r="B39" s="185"/>
      <c r="C39" s="186"/>
      <c r="D39" s="185"/>
      <c r="E39" s="186"/>
      <c r="F39" s="185"/>
      <c r="G39" s="186"/>
    </row>
    <row r="40" spans="1:7" ht="12.75">
      <c r="A40" s="415"/>
      <c r="B40" s="185"/>
      <c r="C40" s="186"/>
      <c r="D40" s="185"/>
      <c r="E40" s="186"/>
      <c r="F40" s="185"/>
      <c r="G40" s="186"/>
    </row>
    <row r="41" spans="1:7" ht="25.5">
      <c r="A41" s="412" t="s">
        <v>323</v>
      </c>
      <c r="B41" s="185" t="s">
        <v>186</v>
      </c>
      <c r="C41" s="186" t="s">
        <v>186</v>
      </c>
      <c r="D41" s="185" t="s">
        <v>186</v>
      </c>
      <c r="E41" s="186" t="s">
        <v>186</v>
      </c>
      <c r="F41" s="185">
        <v>3</v>
      </c>
      <c r="G41" s="186">
        <v>32862.845999999998</v>
      </c>
    </row>
    <row r="42" spans="1:7" ht="25.5">
      <c r="A42" s="413" t="s">
        <v>115</v>
      </c>
      <c r="B42" s="185"/>
      <c r="C42" s="186"/>
      <c r="D42" s="185"/>
      <c r="E42" s="186"/>
      <c r="F42" s="185"/>
      <c r="G42" s="186"/>
    </row>
    <row r="43" spans="1:7" ht="12.75">
      <c r="A43" s="401"/>
      <c r="B43" s="185"/>
      <c r="C43" s="186"/>
      <c r="D43" s="185"/>
      <c r="E43" s="186"/>
      <c r="F43" s="185"/>
      <c r="G43" s="186"/>
    </row>
    <row r="44" spans="1:7" ht="12.75">
      <c r="A44" s="412" t="s">
        <v>96</v>
      </c>
      <c r="B44" s="185">
        <v>12</v>
      </c>
      <c r="C44" s="186">
        <v>71575.710999999996</v>
      </c>
      <c r="D44" s="185">
        <v>1</v>
      </c>
      <c r="E44" s="186">
        <v>760.2</v>
      </c>
      <c r="F44" s="185">
        <v>276</v>
      </c>
      <c r="G44" s="186">
        <v>2176125.3969999999</v>
      </c>
    </row>
    <row r="45" spans="1:7" ht="12.75">
      <c r="A45" s="413" t="s">
        <v>91</v>
      </c>
      <c r="B45" s="185"/>
      <c r="C45" s="186"/>
      <c r="D45" s="185"/>
      <c r="E45" s="186"/>
      <c r="F45" s="185"/>
      <c r="G45" s="186"/>
    </row>
    <row r="46" spans="1:7" ht="12.75">
      <c r="A46" s="414"/>
      <c r="B46" s="185"/>
      <c r="C46" s="186"/>
      <c r="D46" s="185"/>
      <c r="E46" s="186"/>
      <c r="F46" s="185"/>
      <c r="G46" s="186"/>
    </row>
    <row r="47" spans="1:7" ht="12.75">
      <c r="A47" s="412" t="s">
        <v>80</v>
      </c>
      <c r="B47" s="185">
        <v>18</v>
      </c>
      <c r="C47" s="186">
        <v>194388</v>
      </c>
      <c r="D47" s="185" t="s">
        <v>186</v>
      </c>
      <c r="E47" s="186" t="s">
        <v>186</v>
      </c>
      <c r="F47" s="185">
        <v>186</v>
      </c>
      <c r="G47" s="186">
        <v>1355026.73</v>
      </c>
    </row>
    <row r="48" spans="1:7" ht="12.75">
      <c r="A48" s="413" t="s">
        <v>83</v>
      </c>
      <c r="B48" s="185"/>
      <c r="C48" s="186"/>
      <c r="D48" s="185"/>
      <c r="E48" s="186"/>
      <c r="F48" s="185"/>
      <c r="G48" s="186"/>
    </row>
    <row r="49" spans="1:7" ht="12.75">
      <c r="A49" s="414"/>
      <c r="B49" s="185"/>
      <c r="C49" s="186"/>
      <c r="D49" s="185"/>
      <c r="E49" s="186"/>
      <c r="F49" s="185"/>
      <c r="G49" s="186"/>
    </row>
    <row r="50" spans="1:7" ht="12.75">
      <c r="A50" s="403" t="s">
        <v>298</v>
      </c>
      <c r="B50" s="187">
        <f>SUM(B35:B47)</f>
        <v>30</v>
      </c>
      <c r="C50" s="188">
        <f>SUM(C35:C47)</f>
        <v>265963.71100000001</v>
      </c>
      <c r="D50" s="187">
        <f>SUM(D35:D47)</f>
        <v>1</v>
      </c>
      <c r="E50" s="188">
        <f>SUM(E35:E48)</f>
        <v>760.2</v>
      </c>
      <c r="F50" s="187">
        <f>SUM(F35:F47)</f>
        <v>504</v>
      </c>
      <c r="G50" s="188">
        <f>SUM(G35:G47)</f>
        <v>3610668.27</v>
      </c>
    </row>
    <row r="51" spans="1:7">
      <c r="A51" s="11"/>
      <c r="B51" s="11"/>
      <c r="C51" s="11"/>
      <c r="D51" s="11"/>
      <c r="E51" s="11"/>
      <c r="F51" s="11"/>
      <c r="G51" s="11"/>
    </row>
    <row r="52" spans="1:7">
      <c r="A52" s="11"/>
      <c r="B52" s="76"/>
      <c r="C52" s="76"/>
      <c r="D52" s="76"/>
      <c r="E52" s="76"/>
      <c r="F52" s="76"/>
      <c r="G52" s="76"/>
    </row>
    <row r="53" spans="1:7">
      <c r="B53" s="63"/>
      <c r="C53" s="63"/>
    </row>
  </sheetData>
  <mergeCells count="13">
    <mergeCell ref="B28:C28"/>
    <mergeCell ref="D28:E28"/>
    <mergeCell ref="F28:G28"/>
    <mergeCell ref="B29:C29"/>
    <mergeCell ref="D29:E29"/>
    <mergeCell ref="F29:G29"/>
    <mergeCell ref="A1:D2"/>
    <mergeCell ref="B4:C4"/>
    <mergeCell ref="D4:E4"/>
    <mergeCell ref="F4:G4"/>
    <mergeCell ref="B5:C5"/>
    <mergeCell ref="D5:E5"/>
    <mergeCell ref="F5:G5"/>
  </mergeCells>
  <pageMargins left="0.31496062992125984" right="0.15748031496062992" top="0.74803149606299213" bottom="0.27559055118110237" header="0.31496062992125984" footer="0.31496062992125984"/>
  <pageSetup paperSize="9" scale="90" orientation="portrait" r:id="rId1"/>
  <ignoredErrors>
    <ignoredError sqref="E5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B2:Q84"/>
  <sheetViews>
    <sheetView workbookViewId="0">
      <selection activeCell="L1" sqref="L1"/>
    </sheetView>
  </sheetViews>
  <sheetFormatPr defaultRowHeight="11.25"/>
  <cols>
    <col min="1" max="1" width="0.5" customWidth="1"/>
  </cols>
  <sheetData>
    <row r="2" spans="2:2" ht="20.25">
      <c r="B2" s="81" t="s">
        <v>131</v>
      </c>
    </row>
    <row r="5" spans="2:2">
      <c r="B5" s="82" t="str">
        <f>'tab1a b'!A1</f>
        <v>1a. Svenskregistrerade handels-, special- och fiskefartyg den 31 december 2010</v>
      </c>
    </row>
    <row r="6" spans="2:2" s="473" customFormat="1">
      <c r="B6" s="464" t="str">
        <f>'tab1a b'!A2</f>
        <v>1 a. Swedish merchant-, special- and fishing vessels on 31st December 2010</v>
      </c>
    </row>
    <row r="8" spans="2:2">
      <c r="B8" s="83" t="str">
        <f>'tab1a b'!A24</f>
        <v>1b. Svenskregistrerade handels-, special- och fiskefartyg den 31 december 2011</v>
      </c>
    </row>
    <row r="9" spans="2:2" s="473" customFormat="1">
      <c r="B9" s="464" t="str">
        <f>'tab1a b'!A25</f>
        <v>1 b. Swedish merchant-, special- and fishing vessels on 31st December 2011</v>
      </c>
    </row>
    <row r="11" spans="2:2">
      <c r="B11" s="82" t="str">
        <f>'tab2a b'!A1</f>
        <v>2 a. Svenskregistrerade handelsfartyg den 31 december 2010</v>
      </c>
    </row>
    <row r="12" spans="2:2" s="473" customFormat="1">
      <c r="B12" s="464" t="str">
        <f>'tab2a b'!A2</f>
        <v>2 a. Swedish merchant vessels classified by type on 31st December 2010</v>
      </c>
    </row>
    <row r="14" spans="2:2">
      <c r="B14" s="82" t="str">
        <f>'tab2a b'!A23</f>
        <v>2 b. Svenskregistrerade handelsfartyg den 31 december 2011</v>
      </c>
    </row>
    <row r="15" spans="2:2" s="473" customFormat="1">
      <c r="B15" s="464" t="str">
        <f>'tab2a b'!A24</f>
        <v>2 b. Swedish merchant vessels classified by type on 31st December 2011</v>
      </c>
    </row>
    <row r="17" spans="2:2">
      <c r="B17" s="82" t="str">
        <f>'tab3a b'!A1</f>
        <v>3 a. Svenska specialfartyg fördelade efter typ 31 december 2010</v>
      </c>
    </row>
    <row r="18" spans="2:2" s="473" customFormat="1">
      <c r="B18" s="464" t="str">
        <f>'tab3a b'!A2</f>
        <v>3 a. Swedish special vessels classified by type on 31st December 2010</v>
      </c>
    </row>
    <row r="20" spans="2:2">
      <c r="B20" s="82" t="str">
        <f>'tab3a b'!A21</f>
        <v>3 b. Svenska specialfartyg fördelade efter typ 31 december 2011</v>
      </c>
    </row>
    <row r="21" spans="2:2" s="473" customFormat="1">
      <c r="B21" s="464" t="str">
        <f>'tab3a b'!A22</f>
        <v>3 b. Swedish special vessels classified by type on 31st December 2011</v>
      </c>
    </row>
    <row r="23" spans="2:2">
      <c r="B23" s="82" t="str">
        <f>'tab4'!A1</f>
        <v>4. Svenska och inhyrda utländska handelsfartyg fördelade efter typ av fartyg den 31 december 2011. Fartyg med en bruttodräktighet om minst 100.</v>
      </c>
    </row>
    <row r="24" spans="2:2" s="473" customFormat="1">
      <c r="B24" s="464" t="str">
        <f>'tab4'!A3</f>
        <v>4. Swedish merchant vessels and merchant vessels chartered from abroad classified by type on 31st December 2011</v>
      </c>
    </row>
    <row r="26" spans="2:2">
      <c r="B26" s="82" t="str">
        <f>'tab5'!A1</f>
        <v>5. Storleks- och åldersfördelning av den svenska handelsflottan den 31 december 2011. 
Fartyg med en bruttodräktighet om minst 100.</v>
      </c>
    </row>
    <row r="27" spans="2:2" s="473" customFormat="1">
      <c r="B27" s="464" t="str">
        <f>'tab5'!A3</f>
        <v>5. The Swedish merchant fleet classified by age and size on 31st December 2011</v>
      </c>
    </row>
    <row r="29" spans="2:2">
      <c r="B29" s="82" t="str">
        <f>'tab6'!A1</f>
        <v>6. Storleks- och åldersfördelning av svenska specialfartyg den 31 december 2011. Fartyg med en bruttodräktighet om minst 100.</v>
      </c>
    </row>
    <row r="30" spans="2:2" s="473" customFormat="1">
      <c r="B30" s="464" t="str">
        <f>'tab6'!A3</f>
        <v>6. Swedish special vessels classified by size and age on 31st December 2011</v>
      </c>
    </row>
    <row r="32" spans="2:2">
      <c r="B32" s="82" t="str">
        <f>'tab7'!A1</f>
        <v>7. Dödviktskapacitet och bruttodräktighet på svenska lastfartyg och passagerarfärjor den 31 december 2011. Fartyg med en bruttodräktighet om minst 100.</v>
      </c>
    </row>
    <row r="33" spans="2:17" s="473" customFormat="1">
      <c r="B33" s="464" t="str">
        <f>'tab7'!A3</f>
        <v>7. Deadweight capacity and gross tonnage on Swedish cargo ships and passenger ferries on 31st December 2011.</v>
      </c>
      <c r="Q33" s="464"/>
    </row>
    <row r="35" spans="2:17">
      <c r="B35" s="82" t="s">
        <v>142</v>
      </c>
    </row>
    <row r="36" spans="2:17" s="473" customFormat="1">
      <c r="B36" s="464" t="str">
        <f>'tab 8 &amp; 9'!A3</f>
        <v>8. The largest home ports, by gross tonnage, of merchant vessels on 31st December 2011</v>
      </c>
    </row>
    <row r="38" spans="2:17">
      <c r="B38" s="82" t="s">
        <v>143</v>
      </c>
    </row>
    <row r="39" spans="2:17" s="473" customFormat="1">
      <c r="B39" s="464" t="s">
        <v>145</v>
      </c>
    </row>
    <row r="41" spans="2:17">
      <c r="B41" s="82" t="str">
        <f>'tab10'!A1</f>
        <v>10. Storleks- och åldersfördelning av svenska fiskefartyg den 31 december 2011. 
Fartyg med en bruttodräktighet om minst 100.</v>
      </c>
    </row>
    <row r="42" spans="2:17" s="473" customFormat="1">
      <c r="B42" s="464" t="str">
        <f>'tab10'!A3</f>
        <v>10. Swedish fishing ships classified by size and age on 31st December 2011</v>
      </c>
    </row>
    <row r="44" spans="2:17">
      <c r="B44" s="82" t="str">
        <f>'tab11'!A1</f>
        <v>11. De största hemmahamnarna, efter bruttodräktighet, för fiskefartyg den 31 december 2011. 
Fartyg med en bruttodräktighet om minst 100.</v>
      </c>
    </row>
    <row r="45" spans="2:17" s="473" customFormat="1">
      <c r="B45" s="464" t="str">
        <f>'tab11'!A3</f>
        <v>11. The largest home ports, by gross tonnage, of fishing ships on 31st December 2011</v>
      </c>
    </row>
    <row r="47" spans="2:17" s="463" customFormat="1">
      <c r="B47" s="361" t="str">
        <f>'tab12'!A1</f>
        <v>12. Nettoförändringar för respektive typ av handelsfartyg år 2011. Fartyg med en bruttodräktighet om minst 100.</v>
      </c>
    </row>
    <row r="48" spans="2:17" s="473" customFormat="1">
      <c r="B48" s="464" t="str">
        <f>'tab12'!A2</f>
        <v>12. Net changes by each type of merchant ships 2011</v>
      </c>
    </row>
    <row r="50" spans="2:2">
      <c r="B50" s="82" t="s">
        <v>259</v>
      </c>
    </row>
    <row r="51" spans="2:2" s="473" customFormat="1">
      <c r="B51" s="464" t="str">
        <f>'tab13'!A3</f>
        <v>13. Reasons of change in the Swedish merchant fleet 2011</v>
      </c>
    </row>
    <row r="53" spans="2:2">
      <c r="B53" s="82" t="s">
        <v>233</v>
      </c>
    </row>
    <row r="54" spans="2:2" s="473" customFormat="1">
      <c r="B54" s="464" t="str">
        <f>'tab14'!A3</f>
        <v>14. Vessels in Swedish service, vessels chartered to foreign countries and tonnage at Swedish disposal.</v>
      </c>
    </row>
    <row r="56" spans="2:2">
      <c r="B56" s="82" t="s">
        <v>260</v>
      </c>
    </row>
    <row r="57" spans="2:2" s="473" customFormat="1">
      <c r="B57" s="464" t="str">
        <f>'tab15'!A3</f>
        <v>15. The Swedish merchant fleet classified by different routes 2007–2011</v>
      </c>
    </row>
    <row r="59" spans="2:2">
      <c r="B59" s="471" t="s">
        <v>242</v>
      </c>
    </row>
    <row r="60" spans="2:2" s="473" customFormat="1">
      <c r="B60" s="474" t="str">
        <f>'tab16'!A3</f>
        <v>16. The Swedish merchant fleet classified by different routes and by type 2011</v>
      </c>
    </row>
    <row r="62" spans="2:2">
      <c r="B62" s="82" t="s">
        <v>234</v>
      </c>
    </row>
    <row r="63" spans="2:2" s="473" customFormat="1">
      <c r="B63" s="464" t="str">
        <f>'tab17'!A3</f>
        <v>17. Vessels chartered from abroad classified by different routes and by type 2011</v>
      </c>
    </row>
    <row r="65" spans="2:7" ht="11.25" customHeight="1">
      <c r="B65" s="82" t="s">
        <v>194</v>
      </c>
    </row>
    <row r="66" spans="2:7" s="473" customFormat="1" ht="11.25" customHeight="1">
      <c r="B66" s="474" t="str">
        <f>'tab18'!A3</f>
        <v>18. Vessels chartered from abroad classified by type and by size 2011</v>
      </c>
    </row>
    <row r="68" spans="2:7">
      <c r="B68" s="82" t="s">
        <v>261</v>
      </c>
    </row>
    <row r="69" spans="2:7" s="473" customFormat="1">
      <c r="B69" s="464" t="str">
        <f>'tab19'!A3</f>
        <v>19. Crew employed in Swedish shipping companies 2002–2011. Swedish merchant vessels with a gross tonnage of 300 or more</v>
      </c>
    </row>
    <row r="71" spans="2:7">
      <c r="B71" s="82" t="s">
        <v>239</v>
      </c>
    </row>
    <row r="72" spans="2:7" s="473" customFormat="1">
      <c r="B72" s="464" t="str">
        <f>'tab20'!A3</f>
        <v>20. Deadweight capacity and average age on Swedish cargo ships and passenger ferries on 31st December 2011.</v>
      </c>
    </row>
    <row r="74" spans="2:7" ht="10.5" customHeight="1">
      <c r="B74" s="82" t="s">
        <v>262</v>
      </c>
    </row>
    <row r="75" spans="2:7" s="473" customFormat="1">
      <c r="B75" s="472" t="s">
        <v>144</v>
      </c>
    </row>
    <row r="77" spans="2:7">
      <c r="B77" s="82" t="s">
        <v>240</v>
      </c>
      <c r="C77" s="463"/>
      <c r="D77" s="463"/>
      <c r="E77" s="463"/>
      <c r="F77" s="463"/>
      <c r="G77" s="463"/>
    </row>
    <row r="78" spans="2:7" s="473" customFormat="1">
      <c r="B78" s="464" t="s">
        <v>247</v>
      </c>
    </row>
    <row r="80" spans="2:7">
      <c r="B80" s="82" t="s">
        <v>243</v>
      </c>
    </row>
    <row r="81" spans="2:2" s="473" customFormat="1">
      <c r="B81" s="464" t="str">
        <f>'tab23'!A3</f>
        <v>23. World merchant fleet development on 31st December 1990–2011, by flag, gross tonnage in 1 000</v>
      </c>
    </row>
    <row r="83" spans="2:2">
      <c r="B83" s="82" t="str">
        <f>'tab 24'!A1</f>
        <v>24. Antalet svenska handelsfartyg 1970–2011 fördelade efter typ av fartyg. Fartyg med bruttodräktighet om minst 100.</v>
      </c>
    </row>
    <row r="84" spans="2:2" s="473" customFormat="1">
      <c r="B84" s="464" t="str">
        <f>'tab 24'!A2</f>
        <v xml:space="preserve">24. Number of Swedish merchant vessels 1970–2011 classified by type. </v>
      </c>
    </row>
  </sheetData>
  <hyperlinks>
    <hyperlink ref="B5:B6" location="'tab1a b'!A1" display="'tab1a b'!A1"/>
    <hyperlink ref="B8:B9" location="'tab1a b'!A1" display="'tab1a b'!A1"/>
    <hyperlink ref="B11:B12" location="'tab2a b'!A1" display="'tab2a b'!A1"/>
    <hyperlink ref="B14:B15" location="'tab2a b'!A1" display="'tab2a b'!A1"/>
    <hyperlink ref="B17:B18" location="'tab3a b'!A1" display="'tab3a b'!A1"/>
    <hyperlink ref="B20:B21" location="'tab3a b'!A1" display="'tab3a b'!A1"/>
    <hyperlink ref="B23:B24" location="'tab4'!A1" display="'tab4'!A1"/>
    <hyperlink ref="B26:B27" location="'tab5'!A1" display="'tab5'!A1"/>
    <hyperlink ref="B29:B30" location="'tab6'!A1" display="'tab6'!A1"/>
    <hyperlink ref="B32:B33" location="'tab7'!A1" display="'tab7'!A1"/>
    <hyperlink ref="B41:B42" location="'tab10'!A1" display="'tab10'!A1"/>
    <hyperlink ref="B44:B45" location="'tab11'!A1" display="'tab11'!A1"/>
    <hyperlink ref="B47:B48" location="'tab12'!A1" display="'tab12'!A1"/>
    <hyperlink ref="B65" location="'tab18'!A1" display="18. Inhyrda fartyg från utlandet fördelade efter fartygstyp och storlek 2010. Exklusive vidareuthyrda fartyg till utlandet. Fartyg med en bruttodräktighet om minst 100."/>
    <hyperlink ref="B66" location="'tab18'!A1" display="'tab18'!A1"/>
    <hyperlink ref="B38" location="'tab 8 &amp; 9'!A1" display="9. De största hemmahamnarna, efter bruttodräktighet, för specialfartyg den 31 december 2010. Fartyg med en bruttodräktighet om minst 100."/>
    <hyperlink ref="B39" location="'tab 8 &amp; 9'!A1" display="9. The largest home ports, by gross tonnage, of special vessels on 31st December 2010"/>
    <hyperlink ref="B35" location="'tab 8 &amp; 9'!A1" display="8. De största hemmahamnarna, efter bruttodräktighet, för handelsfartyg den 31 december 2010. Fartyg med en bruttodräktighet om minst 100."/>
    <hyperlink ref="B36" location="'tab 8 &amp; 9'!A1" display="'tab 8 &amp; 9'!A1"/>
    <hyperlink ref="B83" location="'tab 24'!A1" display="'tab 24'!A1"/>
    <hyperlink ref="B84" location="'tab 24'!A1" display="'tab 24'!A1"/>
    <hyperlink ref="B47" location="'tab12'!A1" display="'tab12'!A1"/>
    <hyperlink ref="B50" location="'tab13'!A1" display="13. Orsaker till förändringar av den svenska handelsflottan år 2011. "/>
    <hyperlink ref="B51" location="'tab13'!A1" display="'tab13'!A1"/>
    <hyperlink ref="B53" location="'tab14'!A1" display="14. Fartyg i svensk regi, fartyg uthyrda till utlandet samt disponerat tonnage 2011. Fartyg med en bruttodräktighet om minst 100."/>
    <hyperlink ref="B54" location="'tab14'!A1" display="'tab14'!A1"/>
    <hyperlink ref="B56" location="'tab15'!A1" display="15. Den svenska handelsflottans fartyg fördelade efter användning 2007–2011. "/>
    <hyperlink ref="B57" location="'tab15'!A1" display="'tab15'!A1"/>
    <hyperlink ref="B59" location="'tab16'!A1" display="16. Den svenska handelsflottans fartyg fördelade efter användning och fartygstyp 2011. Fartyg med en bruttodräktighet om minst 100."/>
    <hyperlink ref="B60" location="'tab16'!A1" display="'tab16'!A1"/>
    <hyperlink ref="B62" location="'tab17'!A1" display="17. Inhyrda fartyg från utlandet fördelade efter användning och fartygstyp 2011.  Fartyg med en bruttodräktighet om minst 100."/>
    <hyperlink ref="B63" location="'tab17'!A1" display="'tab17'!A1"/>
    <hyperlink ref="B68" location="'tab19'!A1" display="19. Ombordanställda i svenska rederier 2002–2011. "/>
    <hyperlink ref="B69" location="'tab19'!A1" display="'tab19'!A1"/>
    <hyperlink ref="B71" location="'tab20'!A1" display="20. Dödviktskapaciteten och genomsnittsåldern på svenska lastfartyg och passagerarfärjor den 31 december 2011. Fartyg med en bruttodräktighet om minst 100."/>
    <hyperlink ref="B72" location="'tab20'!A1" display="'tab20'!A1"/>
    <hyperlink ref="B75" location="'tab21'!A1" display="21. Number of ships, deadweight and gross tonnage of Swedish cargo and passenger ships, by operator size in number of controlled ships."/>
    <hyperlink ref="B74" location="'tab21'!A1" display="21. Antal fartyg, total dödvikt och bruttodräktighet på svenska handelsfartyg  den 31 december 2011, indelat per operatörernas storlek i antal kontrollerade fartyg  med en bruttodräktighet om minst 100."/>
    <hyperlink ref="B77" location="'tab22'!A1" display="22. Världshandelsflottan den 31 december 2011. Fartyg med en bruttodräktighet om minst 100."/>
    <hyperlink ref="B80" location="'tab23'!A1" display="23. Världshandelsflottans utveckling den 31 december 1990–2011, per flagg, brd i 1 000. Fartyg med en bruttodräktighet om minst 100."/>
    <hyperlink ref="B81" location="'tab23'!A1" display="'tab23'!A1"/>
  </hyperlinks>
  <pageMargins left="0.7" right="0.34" top="0.75" bottom="0.75" header="0.3" footer="0.3"/>
  <pageSetup paperSize="9" scale="68" orientation="portrait" r:id="rId1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Q56"/>
  <sheetViews>
    <sheetView zoomScaleNormal="100" workbookViewId="0">
      <selection activeCell="J1" sqref="J1"/>
    </sheetView>
  </sheetViews>
  <sheetFormatPr defaultColWidth="16" defaultRowHeight="11.25"/>
  <cols>
    <col min="1" max="2" width="16" style="63"/>
    <col min="3" max="3" width="7.1640625" style="63" customWidth="1"/>
    <col min="4" max="4" width="16" style="63"/>
    <col min="5" max="5" width="15.1640625" style="63" customWidth="1"/>
    <col min="6" max="6" width="14.33203125" style="63" customWidth="1"/>
    <col min="7" max="7" width="16" style="63"/>
    <col min="8" max="8" width="14.83203125" style="63" customWidth="1"/>
    <col min="9" max="9" width="14" style="63" customWidth="1"/>
    <col min="10" max="16384" width="16" style="63"/>
  </cols>
  <sheetData>
    <row r="1" spans="1:17" ht="12.75" customHeight="1">
      <c r="A1" s="575" t="s">
        <v>236</v>
      </c>
      <c r="B1" s="575"/>
      <c r="C1" s="575"/>
      <c r="D1" s="575"/>
      <c r="E1" s="575"/>
      <c r="F1" s="575"/>
      <c r="G1" s="575"/>
      <c r="H1" s="575"/>
      <c r="I1" s="575"/>
      <c r="J1" s="379"/>
    </row>
    <row r="2" spans="1:17" ht="21" customHeight="1">
      <c r="A2" s="575"/>
      <c r="B2" s="575"/>
      <c r="C2" s="575"/>
      <c r="D2" s="575"/>
      <c r="E2" s="575"/>
      <c r="F2" s="575"/>
      <c r="G2" s="575"/>
      <c r="H2" s="575"/>
      <c r="I2" s="575"/>
      <c r="J2" s="379"/>
    </row>
    <row r="3" spans="1:17" ht="16.5" customHeight="1">
      <c r="A3" s="380" t="s">
        <v>237</v>
      </c>
    </row>
    <row r="4" spans="1:17" s="382" customFormat="1" ht="17.25" customHeight="1">
      <c r="A4" s="417" t="s">
        <v>1</v>
      </c>
      <c r="B4" s="381"/>
      <c r="C4" s="500"/>
      <c r="D4" s="564" t="s">
        <v>26</v>
      </c>
      <c r="E4" s="566"/>
      <c r="F4" s="565"/>
      <c r="G4" s="564" t="s">
        <v>28</v>
      </c>
      <c r="H4" s="566"/>
      <c r="I4" s="565"/>
    </row>
    <row r="5" spans="1:17" s="382" customFormat="1" ht="18.75" customHeight="1">
      <c r="A5" s="419" t="s">
        <v>2</v>
      </c>
      <c r="B5" s="383"/>
      <c r="C5" s="501"/>
      <c r="D5" s="567" t="s">
        <v>27</v>
      </c>
      <c r="E5" s="569"/>
      <c r="F5" s="568"/>
      <c r="G5" s="567" t="s">
        <v>29</v>
      </c>
      <c r="H5" s="569"/>
      <c r="I5" s="568"/>
    </row>
    <row r="6" spans="1:17" ht="27.75" customHeight="1">
      <c r="A6" s="419"/>
      <c r="B6" s="384"/>
      <c r="C6" s="502"/>
      <c r="D6" s="385" t="s">
        <v>3</v>
      </c>
      <c r="E6" s="386" t="s">
        <v>149</v>
      </c>
      <c r="F6" s="387" t="s">
        <v>175</v>
      </c>
      <c r="G6" s="385" t="s">
        <v>3</v>
      </c>
      <c r="H6" s="386" t="s">
        <v>149</v>
      </c>
      <c r="I6" s="387" t="s">
        <v>175</v>
      </c>
    </row>
    <row r="7" spans="1:17" ht="22.5">
      <c r="A7" s="420"/>
      <c r="B7" s="388"/>
      <c r="C7" s="503"/>
      <c r="D7" s="389" t="s">
        <v>4</v>
      </c>
      <c r="E7" s="390" t="s">
        <v>151</v>
      </c>
      <c r="F7" s="391" t="s">
        <v>152</v>
      </c>
      <c r="G7" s="389" t="s">
        <v>4</v>
      </c>
      <c r="H7" s="390" t="s">
        <v>151</v>
      </c>
      <c r="I7" s="391" t="s">
        <v>152</v>
      </c>
      <c r="P7" s="392"/>
      <c r="Q7" s="392"/>
    </row>
    <row r="8" spans="1:17" ht="12.75">
      <c r="A8" s="572" t="s">
        <v>41</v>
      </c>
      <c r="B8" s="573"/>
      <c r="C8" s="574"/>
      <c r="D8" s="393"/>
      <c r="E8" s="394"/>
      <c r="F8" s="395"/>
      <c r="G8" s="393"/>
      <c r="H8" s="394"/>
      <c r="I8" s="395"/>
    </row>
    <row r="9" spans="1:17" ht="12.75">
      <c r="A9" s="401" t="s">
        <v>42</v>
      </c>
      <c r="B9" s="60"/>
      <c r="C9" s="263"/>
      <c r="D9" s="169"/>
      <c r="E9" s="54"/>
      <c r="F9" s="170"/>
      <c r="G9" s="169"/>
      <c r="H9" s="54"/>
      <c r="I9" s="170"/>
    </row>
    <row r="10" spans="1:17" ht="12.75">
      <c r="A10" s="402" t="s">
        <v>163</v>
      </c>
      <c r="B10" s="60">
        <v>499</v>
      </c>
      <c r="C10" s="263"/>
      <c r="D10" s="185" t="s">
        <v>186</v>
      </c>
      <c r="E10" s="44" t="s">
        <v>186</v>
      </c>
      <c r="F10" s="186" t="s">
        <v>186</v>
      </c>
      <c r="G10" s="185">
        <v>1</v>
      </c>
      <c r="H10" s="44">
        <v>0.39700000000000002</v>
      </c>
      <c r="I10" s="186">
        <v>144.905</v>
      </c>
    </row>
    <row r="11" spans="1:17" ht="12.75">
      <c r="A11" s="402" t="s">
        <v>164</v>
      </c>
      <c r="B11" s="60">
        <v>1499</v>
      </c>
      <c r="C11" s="263"/>
      <c r="D11" s="185">
        <v>4</v>
      </c>
      <c r="E11" s="44">
        <v>5.21</v>
      </c>
      <c r="F11" s="186">
        <v>1657.14</v>
      </c>
      <c r="G11" s="185">
        <v>2</v>
      </c>
      <c r="H11" s="44">
        <v>1.5660000000000001</v>
      </c>
      <c r="I11" s="186">
        <v>496.79399999999998</v>
      </c>
    </row>
    <row r="12" spans="1:17" ht="12.75">
      <c r="A12" s="402" t="s">
        <v>165</v>
      </c>
      <c r="B12" s="60">
        <v>4999</v>
      </c>
      <c r="C12" s="263"/>
      <c r="D12" s="185">
        <v>21</v>
      </c>
      <c r="E12" s="44">
        <v>81.198999999999998</v>
      </c>
      <c r="F12" s="186">
        <v>27011.103999999999</v>
      </c>
      <c r="G12" s="185">
        <v>63</v>
      </c>
      <c r="H12" s="44">
        <v>187.441</v>
      </c>
      <c r="I12" s="186">
        <v>64884.762000000002</v>
      </c>
      <c r="P12" s="392"/>
      <c r="Q12" s="392"/>
    </row>
    <row r="13" spans="1:17" ht="12.75">
      <c r="A13" s="402" t="s">
        <v>166</v>
      </c>
      <c r="B13" s="60">
        <v>39999</v>
      </c>
      <c r="C13" s="263"/>
      <c r="D13" s="185">
        <v>73</v>
      </c>
      <c r="E13" s="44">
        <v>1051.1590000000001</v>
      </c>
      <c r="F13" s="186">
        <v>370838.86700000003</v>
      </c>
      <c r="G13" s="185">
        <v>72</v>
      </c>
      <c r="H13" s="44">
        <v>872.54700000000003</v>
      </c>
      <c r="I13" s="186">
        <v>279959.071</v>
      </c>
    </row>
    <row r="14" spans="1:17" ht="12.75">
      <c r="A14" s="402" t="s">
        <v>167</v>
      </c>
      <c r="B14" s="60"/>
      <c r="C14" s="263"/>
      <c r="D14" s="185">
        <v>58</v>
      </c>
      <c r="E14" s="44">
        <v>3918.7460000000001</v>
      </c>
      <c r="F14" s="186">
        <v>1300287.3829999999</v>
      </c>
      <c r="G14" s="185">
        <v>6</v>
      </c>
      <c r="H14" s="44">
        <v>343.39400000000001</v>
      </c>
      <c r="I14" s="186">
        <v>116650.514</v>
      </c>
    </row>
    <row r="15" spans="1:17" ht="12.75">
      <c r="A15" s="403" t="s">
        <v>5</v>
      </c>
      <c r="B15" s="396"/>
      <c r="C15" s="404"/>
      <c r="D15" s="187">
        <v>156</v>
      </c>
      <c r="E15" s="45">
        <v>5056.3140000000003</v>
      </c>
      <c r="F15" s="188">
        <v>1699794.4939999999</v>
      </c>
      <c r="G15" s="187">
        <v>144</v>
      </c>
      <c r="H15" s="45">
        <v>1405.345</v>
      </c>
      <c r="I15" s="188">
        <v>462136.04599999997</v>
      </c>
    </row>
    <row r="16" spans="1:17" ht="12.75">
      <c r="A16" s="397"/>
      <c r="B16" s="397"/>
      <c r="C16" s="397"/>
      <c r="D16" s="398"/>
      <c r="E16" s="398"/>
      <c r="F16" s="398"/>
      <c r="G16" s="398"/>
      <c r="H16" s="398"/>
      <c r="I16" s="398"/>
      <c r="J16" s="398"/>
      <c r="K16" s="398"/>
      <c r="L16" s="398"/>
    </row>
    <row r="17" spans="1:17" ht="17.25" customHeight="1">
      <c r="A17" s="417" t="s">
        <v>1</v>
      </c>
      <c r="B17" s="381"/>
      <c r="C17" s="500"/>
      <c r="D17" s="564" t="s">
        <v>30</v>
      </c>
      <c r="E17" s="566"/>
      <c r="F17" s="565"/>
      <c r="G17" s="564" t="s">
        <v>45</v>
      </c>
      <c r="H17" s="566"/>
      <c r="I17" s="565"/>
      <c r="J17" s="398"/>
      <c r="K17" s="398"/>
      <c r="L17" s="398"/>
    </row>
    <row r="18" spans="1:17" ht="16.5" customHeight="1">
      <c r="A18" s="419" t="s">
        <v>2</v>
      </c>
      <c r="B18" s="383"/>
      <c r="C18" s="501"/>
      <c r="D18" s="567" t="s">
        <v>31</v>
      </c>
      <c r="E18" s="569"/>
      <c r="F18" s="568"/>
      <c r="G18" s="567" t="s">
        <v>46</v>
      </c>
      <c r="H18" s="569"/>
      <c r="I18" s="568"/>
      <c r="J18" s="398"/>
      <c r="K18" s="398"/>
      <c r="L18" s="398"/>
    </row>
    <row r="19" spans="1:17" ht="25.5">
      <c r="A19" s="419"/>
      <c r="B19" s="384"/>
      <c r="C19" s="502"/>
      <c r="D19" s="385" t="s">
        <v>3</v>
      </c>
      <c r="E19" s="386" t="s">
        <v>149</v>
      </c>
      <c r="F19" s="387" t="s">
        <v>175</v>
      </c>
      <c r="G19" s="385" t="s">
        <v>3</v>
      </c>
      <c r="H19" s="386" t="s">
        <v>149</v>
      </c>
      <c r="I19" s="387" t="s">
        <v>175</v>
      </c>
      <c r="J19" s="398"/>
      <c r="K19" s="398"/>
      <c r="L19" s="398"/>
    </row>
    <row r="20" spans="1:17" ht="22.5">
      <c r="A20" s="420"/>
      <c r="B20" s="388"/>
      <c r="C20" s="503"/>
      <c r="D20" s="389" t="s">
        <v>4</v>
      </c>
      <c r="E20" s="390" t="s">
        <v>151</v>
      </c>
      <c r="F20" s="391" t="s">
        <v>152</v>
      </c>
      <c r="G20" s="389" t="s">
        <v>4</v>
      </c>
      <c r="H20" s="390" t="s">
        <v>151</v>
      </c>
      <c r="I20" s="391" t="s">
        <v>152</v>
      </c>
      <c r="J20" s="398"/>
      <c r="K20" s="398"/>
      <c r="L20" s="398"/>
    </row>
    <row r="21" spans="1:17" ht="12.75">
      <c r="A21" s="572" t="s">
        <v>41</v>
      </c>
      <c r="B21" s="573"/>
      <c r="C21" s="574"/>
      <c r="D21" s="393"/>
      <c r="E21" s="394"/>
      <c r="F21" s="395"/>
      <c r="G21" s="393"/>
      <c r="H21" s="394"/>
      <c r="I21" s="395"/>
      <c r="J21" s="398"/>
      <c r="K21" s="398"/>
      <c r="L21" s="398"/>
    </row>
    <row r="22" spans="1:17" ht="12.75">
      <c r="A22" s="401" t="s">
        <v>42</v>
      </c>
      <c r="B22" s="60"/>
      <c r="C22" s="263"/>
      <c r="D22" s="169"/>
      <c r="E22" s="54"/>
      <c r="F22" s="170"/>
      <c r="G22" s="169"/>
      <c r="H22" s="54"/>
      <c r="I22" s="170"/>
      <c r="J22" s="398"/>
      <c r="K22" s="398"/>
      <c r="L22" s="398"/>
    </row>
    <row r="23" spans="1:17" ht="12.75">
      <c r="A23" s="402" t="s">
        <v>163</v>
      </c>
      <c r="B23" s="60">
        <v>499</v>
      </c>
      <c r="C23" s="263"/>
      <c r="D23" s="185" t="s">
        <v>186</v>
      </c>
      <c r="E23" s="44" t="s">
        <v>186</v>
      </c>
      <c r="F23" s="186" t="s">
        <v>186</v>
      </c>
      <c r="G23" s="185">
        <v>1</v>
      </c>
      <c r="H23" s="44">
        <v>0.39700000000000002</v>
      </c>
      <c r="I23" s="186">
        <v>144.905</v>
      </c>
      <c r="J23" s="398"/>
      <c r="K23" s="398"/>
      <c r="L23" s="398"/>
    </row>
    <row r="24" spans="1:17" ht="12.75">
      <c r="A24" s="402" t="s">
        <v>164</v>
      </c>
      <c r="B24" s="60">
        <v>1499</v>
      </c>
      <c r="C24" s="263"/>
      <c r="D24" s="185" t="s">
        <v>186</v>
      </c>
      <c r="E24" s="44" t="s">
        <v>186</v>
      </c>
      <c r="F24" s="186" t="s">
        <v>186</v>
      </c>
      <c r="G24" s="185">
        <v>6</v>
      </c>
      <c r="H24" s="44">
        <v>6.7759999999999998</v>
      </c>
      <c r="I24" s="186">
        <v>2153.9340000000002</v>
      </c>
      <c r="J24" s="398"/>
      <c r="K24" s="398"/>
      <c r="L24" s="398"/>
    </row>
    <row r="25" spans="1:17" ht="12.75">
      <c r="A25" s="402" t="s">
        <v>165</v>
      </c>
      <c r="B25" s="60">
        <v>4999</v>
      </c>
      <c r="C25" s="263"/>
      <c r="D25" s="185">
        <v>1</v>
      </c>
      <c r="E25" s="44">
        <v>3.9630000000000001</v>
      </c>
      <c r="F25" s="186">
        <v>1446.4949999999999</v>
      </c>
      <c r="G25" s="185">
        <v>85</v>
      </c>
      <c r="H25" s="44">
        <v>272.60300000000001</v>
      </c>
      <c r="I25" s="186">
        <v>93342.361000000004</v>
      </c>
      <c r="J25" s="398"/>
      <c r="K25" s="398"/>
      <c r="L25" s="398"/>
    </row>
    <row r="26" spans="1:17" ht="12.75">
      <c r="A26" s="402" t="s">
        <v>166</v>
      </c>
      <c r="B26" s="60">
        <v>39999</v>
      </c>
      <c r="C26" s="263"/>
      <c r="D26" s="185">
        <v>4</v>
      </c>
      <c r="E26" s="44">
        <v>109.194</v>
      </c>
      <c r="F26" s="186">
        <v>19928.493999999999</v>
      </c>
      <c r="G26" s="185">
        <v>149</v>
      </c>
      <c r="H26" s="44">
        <v>2032.9</v>
      </c>
      <c r="I26" s="186">
        <v>670726.43200000003</v>
      </c>
      <c r="J26" s="398"/>
      <c r="K26" s="398"/>
      <c r="L26" s="398"/>
    </row>
    <row r="27" spans="1:17" ht="12.75">
      <c r="A27" s="402" t="s">
        <v>167</v>
      </c>
      <c r="B27" s="60"/>
      <c r="C27" s="263"/>
      <c r="D27" s="185" t="s">
        <v>186</v>
      </c>
      <c r="E27" s="44" t="s">
        <v>186</v>
      </c>
      <c r="F27" s="186" t="s">
        <v>186</v>
      </c>
      <c r="G27" s="185">
        <v>64</v>
      </c>
      <c r="H27" s="44">
        <v>4262.1400000000003</v>
      </c>
      <c r="I27" s="186">
        <v>1416937.8970000001</v>
      </c>
      <c r="J27" s="398"/>
      <c r="K27" s="398"/>
      <c r="L27" s="398"/>
    </row>
    <row r="28" spans="1:17" ht="12.75">
      <c r="A28" s="403" t="s">
        <v>5</v>
      </c>
      <c r="B28" s="396"/>
      <c r="C28" s="404"/>
      <c r="D28" s="187">
        <v>5</v>
      </c>
      <c r="E28" s="45">
        <v>113.157</v>
      </c>
      <c r="F28" s="188">
        <v>21374.989000000001</v>
      </c>
      <c r="G28" s="187">
        <v>305</v>
      </c>
      <c r="H28" s="45">
        <v>6574.8159999999998</v>
      </c>
      <c r="I28" s="188">
        <v>2183305.5290000001</v>
      </c>
      <c r="J28" s="398"/>
      <c r="K28" s="398"/>
      <c r="L28" s="398"/>
    </row>
    <row r="29" spans="1:17" ht="12.75">
      <c r="A29" s="397"/>
      <c r="B29" s="397"/>
      <c r="C29" s="397"/>
      <c r="D29" s="398"/>
      <c r="E29" s="398"/>
      <c r="F29" s="398"/>
      <c r="G29" s="398"/>
      <c r="H29" s="398"/>
      <c r="I29" s="398"/>
      <c r="J29" s="398"/>
      <c r="K29" s="398"/>
      <c r="L29" s="398"/>
    </row>
    <row r="30" spans="1:17" ht="12.75">
      <c r="A30" s="397"/>
      <c r="B30" s="397"/>
      <c r="C30" s="397"/>
      <c r="D30" s="398"/>
      <c r="E30" s="398"/>
      <c r="F30" s="398"/>
      <c r="G30" s="398"/>
      <c r="H30" s="398"/>
      <c r="I30" s="398"/>
      <c r="J30" s="398"/>
      <c r="K30" s="398"/>
      <c r="L30" s="398"/>
    </row>
    <row r="31" spans="1:17" ht="17.25" customHeight="1">
      <c r="A31" s="417" t="s">
        <v>1</v>
      </c>
      <c r="B31" s="381"/>
      <c r="C31" s="500"/>
      <c r="D31" s="564" t="s">
        <v>32</v>
      </c>
      <c r="E31" s="566"/>
      <c r="F31" s="565"/>
      <c r="G31" s="564" t="s">
        <v>12</v>
      </c>
      <c r="H31" s="566"/>
      <c r="I31" s="565"/>
      <c r="N31" s="392"/>
      <c r="O31" s="392"/>
      <c r="P31" s="392"/>
      <c r="Q31" s="392"/>
    </row>
    <row r="32" spans="1:17" ht="12.75">
      <c r="A32" s="419" t="s">
        <v>2</v>
      </c>
      <c r="B32" s="383"/>
      <c r="C32" s="501"/>
      <c r="D32" s="567" t="s">
        <v>33</v>
      </c>
      <c r="E32" s="569"/>
      <c r="F32" s="568"/>
      <c r="G32" s="567" t="s">
        <v>22</v>
      </c>
      <c r="H32" s="569"/>
      <c r="I32" s="568"/>
    </row>
    <row r="33" spans="1:17" ht="25.5">
      <c r="A33" s="419"/>
      <c r="B33" s="384"/>
      <c r="C33" s="502"/>
      <c r="D33" s="385" t="s">
        <v>3</v>
      </c>
      <c r="E33" s="386" t="s">
        <v>149</v>
      </c>
      <c r="F33" s="387" t="s">
        <v>176</v>
      </c>
      <c r="G33" s="385" t="s">
        <v>3</v>
      </c>
      <c r="H33" s="386" t="s">
        <v>149</v>
      </c>
      <c r="I33" s="387" t="s">
        <v>176</v>
      </c>
    </row>
    <row r="34" spans="1:17" ht="22.5">
      <c r="A34" s="420"/>
      <c r="B34" s="388"/>
      <c r="C34" s="503"/>
      <c r="D34" s="389" t="s">
        <v>4</v>
      </c>
      <c r="E34" s="390" t="s">
        <v>151</v>
      </c>
      <c r="F34" s="391" t="s">
        <v>152</v>
      </c>
      <c r="G34" s="389" t="s">
        <v>4</v>
      </c>
      <c r="H34" s="390" t="s">
        <v>151</v>
      </c>
      <c r="I34" s="391" t="s">
        <v>152</v>
      </c>
      <c r="N34" s="392"/>
      <c r="O34" s="392"/>
      <c r="P34" s="392"/>
      <c r="Q34" s="392"/>
    </row>
    <row r="35" spans="1:17" ht="12.75">
      <c r="A35" s="572" t="s">
        <v>41</v>
      </c>
      <c r="B35" s="573"/>
      <c r="C35" s="574"/>
      <c r="D35" s="399"/>
      <c r="E35" s="394"/>
      <c r="F35" s="400"/>
      <c r="G35" s="393"/>
      <c r="H35" s="394"/>
      <c r="I35" s="395"/>
    </row>
    <row r="36" spans="1:17" ht="12.75">
      <c r="A36" s="401" t="s">
        <v>42</v>
      </c>
      <c r="B36" s="60"/>
      <c r="C36" s="263"/>
      <c r="D36" s="36"/>
      <c r="E36" s="54"/>
      <c r="F36" s="175"/>
      <c r="G36" s="169"/>
      <c r="H36" s="54"/>
      <c r="I36" s="170"/>
    </row>
    <row r="37" spans="1:17" ht="12.75">
      <c r="A37" s="402" t="s">
        <v>163</v>
      </c>
      <c r="B37" s="60">
        <v>499</v>
      </c>
      <c r="C37" s="263"/>
      <c r="D37" s="185" t="s">
        <v>186</v>
      </c>
      <c r="E37" s="44" t="s">
        <v>186</v>
      </c>
      <c r="F37" s="186" t="s">
        <v>186</v>
      </c>
      <c r="G37" s="185" t="s">
        <v>186</v>
      </c>
      <c r="H37" s="44" t="s">
        <v>186</v>
      </c>
      <c r="I37" s="186" t="s">
        <v>186</v>
      </c>
    </row>
    <row r="38" spans="1:17" ht="12.75">
      <c r="A38" s="402" t="s">
        <v>164</v>
      </c>
      <c r="B38" s="60">
        <v>1499</v>
      </c>
      <c r="C38" s="263"/>
      <c r="D38" s="185" t="s">
        <v>186</v>
      </c>
      <c r="E38" s="44" t="s">
        <v>186</v>
      </c>
      <c r="F38" s="186" t="s">
        <v>186</v>
      </c>
      <c r="G38" s="185" t="s">
        <v>186</v>
      </c>
      <c r="H38" s="44" t="s">
        <v>186</v>
      </c>
      <c r="I38" s="186" t="s">
        <v>186</v>
      </c>
    </row>
    <row r="39" spans="1:17" ht="12.75">
      <c r="A39" s="402" t="s">
        <v>165</v>
      </c>
      <c r="B39" s="60">
        <v>4999</v>
      </c>
      <c r="C39" s="263"/>
      <c r="D39" s="181">
        <v>1</v>
      </c>
      <c r="E39" s="44">
        <v>4.1130000000000004</v>
      </c>
      <c r="F39" s="189">
        <v>1122.8489999999999</v>
      </c>
      <c r="G39" s="185">
        <v>1</v>
      </c>
      <c r="H39" s="44">
        <v>4.2</v>
      </c>
      <c r="I39" s="186">
        <v>760.2</v>
      </c>
    </row>
    <row r="40" spans="1:17" ht="12.75">
      <c r="A40" s="402" t="s">
        <v>166</v>
      </c>
      <c r="B40" s="60">
        <v>39999</v>
      </c>
      <c r="C40" s="263"/>
      <c r="D40" s="181">
        <v>11</v>
      </c>
      <c r="E40" s="44">
        <v>237.501</v>
      </c>
      <c r="F40" s="189">
        <v>70452.962</v>
      </c>
      <c r="G40" s="185" t="s">
        <v>186</v>
      </c>
      <c r="H40" s="44" t="s">
        <v>186</v>
      </c>
      <c r="I40" s="186" t="s">
        <v>186</v>
      </c>
    </row>
    <row r="41" spans="1:17" ht="12.75">
      <c r="A41" s="402" t="s">
        <v>167</v>
      </c>
      <c r="B41" s="60"/>
      <c r="C41" s="263"/>
      <c r="D41" s="185" t="s">
        <v>186</v>
      </c>
      <c r="E41" s="44" t="s">
        <v>186</v>
      </c>
      <c r="F41" s="186" t="s">
        <v>186</v>
      </c>
      <c r="G41" s="185" t="s">
        <v>186</v>
      </c>
      <c r="H41" s="44" t="s">
        <v>186</v>
      </c>
      <c r="I41" s="186" t="s">
        <v>186</v>
      </c>
    </row>
    <row r="42" spans="1:17" ht="12.75">
      <c r="A42" s="403" t="s">
        <v>5</v>
      </c>
      <c r="B42" s="396"/>
      <c r="C42" s="404"/>
      <c r="D42" s="182">
        <v>12</v>
      </c>
      <c r="E42" s="45">
        <v>241.614</v>
      </c>
      <c r="F42" s="405">
        <v>71575.811000000002</v>
      </c>
      <c r="G42" s="187">
        <v>1</v>
      </c>
      <c r="H42" s="45">
        <v>4.2</v>
      </c>
      <c r="I42" s="188">
        <v>760.2</v>
      </c>
    </row>
    <row r="43" spans="1:17">
      <c r="A43" s="397"/>
      <c r="B43" s="397"/>
      <c r="C43" s="397"/>
      <c r="D43" s="397"/>
      <c r="E43" s="397"/>
      <c r="F43" s="397"/>
      <c r="G43" s="397"/>
      <c r="H43" s="397"/>
      <c r="I43" s="397"/>
      <c r="J43" s="397"/>
      <c r="K43" s="397"/>
      <c r="L43" s="397"/>
    </row>
    <row r="45" spans="1:17" ht="16.5" customHeight="1">
      <c r="A45" s="417" t="s">
        <v>1</v>
      </c>
      <c r="B45" s="381"/>
      <c r="C45" s="500"/>
      <c r="D45" s="564" t="s">
        <v>5</v>
      </c>
      <c r="E45" s="566"/>
      <c r="F45" s="565"/>
    </row>
    <row r="46" spans="1:17" ht="15.75" customHeight="1">
      <c r="A46" s="419" t="s">
        <v>2</v>
      </c>
      <c r="B46" s="383"/>
      <c r="C46" s="501"/>
      <c r="D46" s="567" t="s">
        <v>47</v>
      </c>
      <c r="E46" s="569"/>
      <c r="F46" s="568"/>
    </row>
    <row r="47" spans="1:17" ht="27.75" customHeight="1">
      <c r="A47" s="419"/>
      <c r="B47" s="384"/>
      <c r="C47" s="502"/>
      <c r="D47" s="385" t="s">
        <v>3</v>
      </c>
      <c r="E47" s="386" t="s">
        <v>149</v>
      </c>
      <c r="F47" s="387" t="s">
        <v>175</v>
      </c>
    </row>
    <row r="48" spans="1:17" ht="22.5">
      <c r="A48" s="420"/>
      <c r="B48" s="388"/>
      <c r="C48" s="503"/>
      <c r="D48" s="389" t="s">
        <v>4</v>
      </c>
      <c r="E48" s="390" t="s">
        <v>151</v>
      </c>
      <c r="F48" s="391" t="s">
        <v>85</v>
      </c>
    </row>
    <row r="49" spans="1:6" ht="12.75">
      <c r="A49" s="572" t="s">
        <v>41</v>
      </c>
      <c r="B49" s="573"/>
      <c r="C49" s="574"/>
      <c r="D49" s="393"/>
      <c r="E49" s="394"/>
      <c r="F49" s="395"/>
    </row>
    <row r="50" spans="1:6" ht="12.75">
      <c r="A50" s="401" t="s">
        <v>42</v>
      </c>
      <c r="B50" s="60"/>
      <c r="C50" s="263"/>
      <c r="D50" s="169"/>
      <c r="E50" s="54"/>
      <c r="F50" s="170"/>
    </row>
    <row r="51" spans="1:6" ht="12.75">
      <c r="A51" s="402" t="s">
        <v>163</v>
      </c>
      <c r="B51" s="60">
        <v>499</v>
      </c>
      <c r="C51" s="263"/>
      <c r="D51" s="185">
        <v>1</v>
      </c>
      <c r="E51" s="44">
        <v>0.39700000000000002</v>
      </c>
      <c r="F51" s="186">
        <v>144.905</v>
      </c>
    </row>
    <row r="52" spans="1:6" ht="12.75">
      <c r="A52" s="402" t="s">
        <v>164</v>
      </c>
      <c r="B52" s="60">
        <v>1499</v>
      </c>
      <c r="C52" s="263"/>
      <c r="D52" s="185">
        <v>6</v>
      </c>
      <c r="E52" s="44">
        <v>6.7759999999999998</v>
      </c>
      <c r="F52" s="186">
        <v>2153.9340000000002</v>
      </c>
    </row>
    <row r="53" spans="1:6" ht="12.75">
      <c r="A53" s="402" t="s">
        <v>165</v>
      </c>
      <c r="B53" s="60">
        <v>4999</v>
      </c>
      <c r="C53" s="263"/>
      <c r="D53" s="185">
        <v>87</v>
      </c>
      <c r="E53" s="44">
        <v>280.916</v>
      </c>
      <c r="F53" s="186">
        <v>95225.41</v>
      </c>
    </row>
    <row r="54" spans="1:6" ht="12.75">
      <c r="A54" s="402" t="s">
        <v>166</v>
      </c>
      <c r="B54" s="60">
        <v>39999</v>
      </c>
      <c r="C54" s="263"/>
      <c r="D54" s="185">
        <v>160</v>
      </c>
      <c r="E54" s="44">
        <v>2270.4009999999998</v>
      </c>
      <c r="F54" s="377">
        <v>741179.39399999997</v>
      </c>
    </row>
    <row r="55" spans="1:6" ht="12.75">
      <c r="A55" s="402" t="s">
        <v>167</v>
      </c>
      <c r="B55" s="60"/>
      <c r="C55" s="263"/>
      <c r="D55" s="185">
        <v>64</v>
      </c>
      <c r="E55" s="44">
        <v>4262.1400000000003</v>
      </c>
      <c r="F55" s="377">
        <v>1416937.8970000001</v>
      </c>
    </row>
    <row r="56" spans="1:6" ht="12.75">
      <c r="A56" s="403" t="s">
        <v>5</v>
      </c>
      <c r="B56" s="396"/>
      <c r="C56" s="404"/>
      <c r="D56" s="187">
        <v>318</v>
      </c>
      <c r="E56" s="45">
        <v>6820.63</v>
      </c>
      <c r="F56" s="378">
        <v>2255641.54</v>
      </c>
    </row>
  </sheetData>
  <mergeCells count="19">
    <mergeCell ref="A49:C49"/>
    <mergeCell ref="D17:F17"/>
    <mergeCell ref="G17:I17"/>
    <mergeCell ref="D18:F18"/>
    <mergeCell ref="G18:I18"/>
    <mergeCell ref="A21:C21"/>
    <mergeCell ref="D31:F31"/>
    <mergeCell ref="G31:I31"/>
    <mergeCell ref="D32:F32"/>
    <mergeCell ref="G32:I32"/>
    <mergeCell ref="A35:C35"/>
    <mergeCell ref="D45:F45"/>
    <mergeCell ref="D46:F46"/>
    <mergeCell ref="A8:C8"/>
    <mergeCell ref="A1:I2"/>
    <mergeCell ref="D4:F4"/>
    <mergeCell ref="G4:I4"/>
    <mergeCell ref="D5:F5"/>
    <mergeCell ref="G5:I5"/>
  </mergeCells>
  <pageMargins left="0.7" right="0.7" top="0.75" bottom="0.75" header="0.3" footer="0.3"/>
  <pageSetup paperSize="9" scale="84" orientation="portrait" r:id="rId1"/>
  <colBreaks count="1" manualBreakCount="1">
    <brk id="9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3"/>
  <sheetViews>
    <sheetView zoomScaleNormal="100" workbookViewId="0">
      <selection activeCell="H1" sqref="H1"/>
    </sheetView>
  </sheetViews>
  <sheetFormatPr defaultColWidth="1.83203125" defaultRowHeight="12.75"/>
  <cols>
    <col min="1" max="1" width="1.83203125" style="15" customWidth="1"/>
    <col min="2" max="2" width="37.33203125" style="15" bestFit="1" customWidth="1"/>
    <col min="3" max="3" width="21.6640625" style="15" bestFit="1" customWidth="1"/>
    <col min="4" max="4" width="23.1640625" style="15" bestFit="1" customWidth="1"/>
    <col min="5" max="5" width="12.1640625" style="15" customWidth="1"/>
    <col min="6" max="6" width="13.1640625" style="15" customWidth="1"/>
    <col min="7" max="7" width="16.83203125" style="15" bestFit="1" customWidth="1"/>
    <col min="8" max="255" width="9.33203125" style="15" customWidth="1"/>
    <col min="256" max="16384" width="1.83203125" style="15"/>
  </cols>
  <sheetData>
    <row r="1" spans="1:7" ht="20.25" customHeight="1">
      <c r="A1" s="558" t="s">
        <v>209</v>
      </c>
      <c r="B1" s="559"/>
      <c r="C1" s="559"/>
      <c r="D1" s="559"/>
      <c r="E1" s="559"/>
      <c r="F1" s="559"/>
    </row>
    <row r="2" spans="1:7" ht="20.25" customHeight="1">
      <c r="A2" s="559"/>
      <c r="B2" s="559"/>
      <c r="C2" s="559"/>
      <c r="D2" s="559"/>
      <c r="E2" s="559"/>
      <c r="F2" s="559"/>
    </row>
    <row r="3" spans="1:7" ht="15" customHeight="1">
      <c r="A3" s="344" t="s">
        <v>210</v>
      </c>
      <c r="B3" s="17"/>
      <c r="C3" s="17"/>
      <c r="D3" s="17"/>
      <c r="E3" s="17"/>
      <c r="F3" s="17"/>
      <c r="G3" s="17"/>
    </row>
    <row r="4" spans="1:7" ht="15" customHeight="1">
      <c r="A4" s="14"/>
      <c r="C4" s="16" t="s">
        <v>109</v>
      </c>
      <c r="D4" s="16" t="s">
        <v>110</v>
      </c>
      <c r="E4" s="70" t="s">
        <v>5</v>
      </c>
      <c r="F4" s="576" t="s">
        <v>311</v>
      </c>
      <c r="G4" s="576"/>
    </row>
    <row r="5" spans="1:7" ht="14.25" customHeight="1">
      <c r="A5" s="17"/>
      <c r="B5" s="17"/>
      <c r="C5" s="18" t="s">
        <v>111</v>
      </c>
      <c r="D5" s="18" t="s">
        <v>112</v>
      </c>
      <c r="E5" s="71" t="s">
        <v>47</v>
      </c>
      <c r="F5" s="482" t="s">
        <v>309</v>
      </c>
      <c r="G5" s="482" t="s">
        <v>310</v>
      </c>
    </row>
    <row r="6" spans="1:7">
      <c r="B6" s="19" t="s">
        <v>299</v>
      </c>
      <c r="C6" s="20">
        <v>563</v>
      </c>
      <c r="D6" s="20">
        <v>21</v>
      </c>
      <c r="E6" s="69">
        <v>584</v>
      </c>
      <c r="F6" s="20">
        <v>583</v>
      </c>
      <c r="G6" s="20">
        <v>1</v>
      </c>
    </row>
    <row r="7" spans="1:7">
      <c r="B7" s="19" t="s">
        <v>300</v>
      </c>
      <c r="C7" s="20">
        <v>839</v>
      </c>
      <c r="D7" s="20">
        <v>191</v>
      </c>
      <c r="E7" s="69">
        <v>1030</v>
      </c>
      <c r="F7" s="20">
        <v>966</v>
      </c>
      <c r="G7" s="20">
        <v>64</v>
      </c>
    </row>
    <row r="8" spans="1:7">
      <c r="B8" s="19" t="s">
        <v>301</v>
      </c>
      <c r="C8" s="20">
        <v>1434</v>
      </c>
      <c r="D8" s="20">
        <v>405</v>
      </c>
      <c r="E8" s="69">
        <v>1839</v>
      </c>
      <c r="F8" s="20">
        <v>1698</v>
      </c>
      <c r="G8" s="20">
        <v>141</v>
      </c>
    </row>
    <row r="9" spans="1:7">
      <c r="B9" s="19" t="s">
        <v>302</v>
      </c>
      <c r="C9" s="20">
        <v>962</v>
      </c>
      <c r="D9" s="20">
        <v>241</v>
      </c>
      <c r="E9" s="69">
        <v>1203</v>
      </c>
      <c r="F9" s="20">
        <v>1190</v>
      </c>
      <c r="G9" s="20">
        <v>13</v>
      </c>
    </row>
    <row r="10" spans="1:7">
      <c r="B10" s="19" t="s">
        <v>303</v>
      </c>
      <c r="C10" s="20">
        <v>701</v>
      </c>
      <c r="D10" s="20">
        <v>212</v>
      </c>
      <c r="E10" s="69">
        <v>913</v>
      </c>
      <c r="F10" s="20">
        <v>884</v>
      </c>
      <c r="G10" s="20">
        <v>29</v>
      </c>
    </row>
    <row r="11" spans="1:7">
      <c r="B11" s="19" t="s">
        <v>304</v>
      </c>
      <c r="C11" s="20">
        <v>379</v>
      </c>
      <c r="D11" s="20">
        <v>156</v>
      </c>
      <c r="E11" s="69">
        <v>535</v>
      </c>
      <c r="F11" s="20">
        <v>290</v>
      </c>
      <c r="G11" s="20">
        <v>245</v>
      </c>
    </row>
    <row r="12" spans="1:7">
      <c r="B12" s="19" t="s">
        <v>305</v>
      </c>
      <c r="C12" s="20">
        <v>2828</v>
      </c>
      <c r="D12" s="20">
        <v>1290</v>
      </c>
      <c r="E12" s="69">
        <v>4118</v>
      </c>
      <c r="F12" s="20">
        <v>1898</v>
      </c>
      <c r="G12" s="20">
        <v>2220</v>
      </c>
    </row>
    <row r="13" spans="1:7">
      <c r="E13" s="20"/>
      <c r="F13" s="20"/>
      <c r="G13" s="20"/>
    </row>
    <row r="14" spans="1:7">
      <c r="B14" s="68" t="s">
        <v>298</v>
      </c>
      <c r="C14" s="69">
        <v>7706</v>
      </c>
      <c r="D14" s="69">
        <v>2516</v>
      </c>
      <c r="E14" s="69">
        <v>10222</v>
      </c>
      <c r="F14" s="69">
        <v>7509</v>
      </c>
      <c r="G14" s="69">
        <v>2713</v>
      </c>
    </row>
    <row r="15" spans="1:7">
      <c r="B15" s="19" t="s">
        <v>306</v>
      </c>
      <c r="C15" s="20">
        <v>5717</v>
      </c>
      <c r="D15" s="20">
        <v>1792</v>
      </c>
      <c r="E15" s="20"/>
      <c r="F15" s="20"/>
      <c r="G15" s="20"/>
    </row>
    <row r="16" spans="1:7">
      <c r="A16" s="17"/>
      <c r="B16" s="21" t="s">
        <v>307</v>
      </c>
      <c r="C16" s="22">
        <v>1989</v>
      </c>
      <c r="D16" s="22">
        <v>724</v>
      </c>
      <c r="E16" s="22"/>
      <c r="F16" s="22"/>
      <c r="G16" s="22"/>
    </row>
    <row r="17" spans="1:9">
      <c r="C17" s="20"/>
      <c r="D17" s="20"/>
      <c r="E17" s="20"/>
      <c r="F17" s="20"/>
      <c r="G17" s="20"/>
    </row>
    <row r="18" spans="1:9">
      <c r="B18" s="19" t="s">
        <v>308</v>
      </c>
      <c r="C18" s="20"/>
      <c r="D18" s="20"/>
      <c r="E18" s="20"/>
      <c r="F18" s="20"/>
      <c r="G18" s="20"/>
    </row>
    <row r="19" spans="1:9">
      <c r="B19" s="362">
        <v>2010</v>
      </c>
      <c r="C19" s="20">
        <v>6964</v>
      </c>
      <c r="D19" s="20">
        <v>2298</v>
      </c>
      <c r="E19" s="20">
        <v>9262</v>
      </c>
      <c r="F19" s="20">
        <v>7251</v>
      </c>
      <c r="G19" s="20">
        <v>2011</v>
      </c>
    </row>
    <row r="20" spans="1:9">
      <c r="B20" s="23">
        <v>2009</v>
      </c>
      <c r="C20" s="20">
        <v>7664</v>
      </c>
      <c r="D20" s="20">
        <v>2455</v>
      </c>
      <c r="E20" s="20">
        <v>10119</v>
      </c>
      <c r="F20" s="20">
        <v>8098</v>
      </c>
      <c r="G20" s="20">
        <v>2021</v>
      </c>
    </row>
    <row r="21" spans="1:9">
      <c r="B21" s="23">
        <v>2008</v>
      </c>
      <c r="C21" s="20">
        <v>7950</v>
      </c>
      <c r="D21" s="20">
        <v>2719</v>
      </c>
      <c r="E21" s="20">
        <v>10669</v>
      </c>
      <c r="F21" s="20">
        <v>8449</v>
      </c>
      <c r="G21" s="20">
        <v>2220</v>
      </c>
    </row>
    <row r="22" spans="1:9">
      <c r="B22" s="23">
        <v>2007</v>
      </c>
      <c r="C22" s="20">
        <v>8826</v>
      </c>
      <c r="D22" s="20">
        <v>2934</v>
      </c>
      <c r="E22" s="20">
        <v>11760</v>
      </c>
      <c r="F22" s="20">
        <v>8979</v>
      </c>
      <c r="G22" s="20">
        <v>2781</v>
      </c>
    </row>
    <row r="23" spans="1:9">
      <c r="B23" s="23">
        <v>2006</v>
      </c>
      <c r="C23" s="20">
        <v>8863</v>
      </c>
      <c r="D23" s="20">
        <v>1691</v>
      </c>
      <c r="E23" s="20">
        <v>10554</v>
      </c>
      <c r="F23" s="20">
        <v>8235</v>
      </c>
      <c r="G23" s="20">
        <v>2319</v>
      </c>
    </row>
    <row r="24" spans="1:9">
      <c r="B24" s="23">
        <v>2005</v>
      </c>
      <c r="C24" s="20">
        <v>9515</v>
      </c>
      <c r="D24" s="20">
        <v>2642</v>
      </c>
      <c r="E24" s="20">
        <v>12157</v>
      </c>
      <c r="F24" s="20">
        <v>9175</v>
      </c>
      <c r="G24" s="20">
        <v>2982</v>
      </c>
    </row>
    <row r="25" spans="1:9">
      <c r="B25" s="23">
        <v>2004</v>
      </c>
      <c r="C25" s="20">
        <v>7547</v>
      </c>
      <c r="D25" s="20">
        <v>2299</v>
      </c>
      <c r="E25" s="20">
        <v>9846</v>
      </c>
      <c r="F25" s="20">
        <v>7745</v>
      </c>
      <c r="G25" s="20">
        <v>2101</v>
      </c>
    </row>
    <row r="26" spans="1:9">
      <c r="B26" s="23">
        <v>2003</v>
      </c>
      <c r="C26" s="20">
        <v>9729</v>
      </c>
      <c r="D26" s="20">
        <v>2798</v>
      </c>
      <c r="E26" s="20">
        <v>12527</v>
      </c>
      <c r="F26" s="20">
        <v>9680</v>
      </c>
      <c r="G26" s="20">
        <v>2847</v>
      </c>
    </row>
    <row r="27" spans="1:9">
      <c r="B27" s="23">
        <v>2002</v>
      </c>
      <c r="C27" s="20">
        <v>10012</v>
      </c>
      <c r="D27" s="20">
        <v>2299</v>
      </c>
      <c r="E27" s="20">
        <v>12311</v>
      </c>
      <c r="F27" s="20">
        <v>9312</v>
      </c>
      <c r="G27" s="20">
        <v>2999</v>
      </c>
    </row>
    <row r="28" spans="1:9">
      <c r="A28" s="17"/>
      <c r="B28" s="17"/>
      <c r="C28" s="17"/>
      <c r="D28" s="17"/>
      <c r="E28" s="17"/>
      <c r="F28" s="17"/>
      <c r="G28" s="17"/>
    </row>
    <row r="29" spans="1:9">
      <c r="A29" s="577" t="s">
        <v>113</v>
      </c>
      <c r="B29" s="577"/>
      <c r="C29" s="577"/>
      <c r="D29" s="577"/>
      <c r="E29" s="577"/>
      <c r="F29" s="577"/>
      <c r="G29" s="577"/>
      <c r="H29" s="66"/>
      <c r="I29" s="66"/>
    </row>
    <row r="30" spans="1:9">
      <c r="A30" s="577"/>
      <c r="B30" s="577"/>
      <c r="C30" s="577"/>
      <c r="D30" s="577"/>
      <c r="E30" s="577"/>
      <c r="F30" s="577"/>
      <c r="G30" s="577"/>
      <c r="H30" s="66"/>
      <c r="I30" s="66"/>
    </row>
    <row r="31" spans="1:9" hidden="1">
      <c r="A31" s="577" t="s">
        <v>195</v>
      </c>
      <c r="B31" s="577"/>
      <c r="C31" s="577"/>
      <c r="D31" s="577"/>
      <c r="E31" s="577"/>
      <c r="F31" s="577"/>
      <c r="G31" s="577"/>
      <c r="H31" s="66"/>
      <c r="I31" s="66"/>
    </row>
    <row r="32" spans="1:9">
      <c r="A32" s="577"/>
      <c r="B32" s="577"/>
      <c r="C32" s="577"/>
      <c r="D32" s="577"/>
      <c r="E32" s="577"/>
      <c r="F32" s="577"/>
      <c r="G32" s="577"/>
      <c r="H32" s="66"/>
      <c r="I32" s="66"/>
    </row>
    <row r="33" spans="1:9">
      <c r="A33" s="577"/>
      <c r="B33" s="577"/>
      <c r="C33" s="577"/>
      <c r="D33" s="577"/>
      <c r="E33" s="577"/>
      <c r="F33" s="577"/>
      <c r="G33" s="577"/>
      <c r="H33" s="66"/>
      <c r="I33" s="66"/>
    </row>
  </sheetData>
  <mergeCells count="4">
    <mergeCell ref="A1:F2"/>
    <mergeCell ref="F4:G4"/>
    <mergeCell ref="A29:G30"/>
    <mergeCell ref="A31:G33"/>
  </mergeCells>
  <pageMargins left="0.7" right="0.7" top="0.75" bottom="0.75" header="0.3" footer="0.3"/>
  <pageSetup paperSize="9" scale="76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L31"/>
  <sheetViews>
    <sheetView zoomScaleNormal="100" workbookViewId="0">
      <selection activeCell="M1" sqref="M1"/>
    </sheetView>
  </sheetViews>
  <sheetFormatPr defaultRowHeight="11.25"/>
  <cols>
    <col min="1" max="1" width="9.33203125" style="1"/>
    <col min="2" max="2" width="9.5" style="1" bestFit="1" customWidth="1"/>
    <col min="3" max="3" width="9.33203125" style="1"/>
    <col min="4" max="5" width="9.5" style="1" bestFit="1" customWidth="1"/>
    <col min="6" max="6" width="10.6640625" style="1" customWidth="1"/>
    <col min="7" max="8" width="9.5" style="1" bestFit="1" customWidth="1"/>
    <col min="9" max="9" width="10.6640625" style="1" customWidth="1"/>
    <col min="10" max="10" width="9.6640625" style="1" bestFit="1" customWidth="1"/>
    <col min="11" max="11" width="9.5" style="1" bestFit="1" customWidth="1"/>
    <col min="12" max="12" width="10.6640625" style="1" customWidth="1"/>
    <col min="13" max="16384" width="9.33203125" style="1"/>
  </cols>
  <sheetData>
    <row r="1" spans="1:12" ht="18" customHeight="1">
      <c r="A1" s="578" t="s">
        <v>239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</row>
    <row r="2" spans="1:12" ht="15" customHeight="1">
      <c r="A2" s="579"/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</row>
    <row r="3" spans="1:12" ht="15" customHeight="1">
      <c r="A3" s="1" t="s">
        <v>238</v>
      </c>
    </row>
    <row r="4" spans="1:12" ht="16.5" customHeight="1">
      <c r="A4" s="211" t="s">
        <v>1</v>
      </c>
      <c r="B4" s="301"/>
      <c r="C4" s="301"/>
      <c r="D4" s="528" t="s">
        <v>26</v>
      </c>
      <c r="E4" s="530"/>
      <c r="F4" s="529"/>
      <c r="G4" s="530" t="s">
        <v>28</v>
      </c>
      <c r="H4" s="530"/>
      <c r="I4" s="530"/>
      <c r="J4" s="528" t="s">
        <v>30</v>
      </c>
      <c r="K4" s="530"/>
      <c r="L4" s="529"/>
    </row>
    <row r="5" spans="1:12" ht="16.5" customHeight="1">
      <c r="A5" s="213" t="s">
        <v>2</v>
      </c>
      <c r="B5" s="313"/>
      <c r="C5" s="313"/>
      <c r="D5" s="531" t="s">
        <v>27</v>
      </c>
      <c r="E5" s="532"/>
      <c r="F5" s="533"/>
      <c r="G5" s="532" t="s">
        <v>29</v>
      </c>
      <c r="H5" s="532"/>
      <c r="I5" s="532"/>
      <c r="J5" s="531" t="s">
        <v>31</v>
      </c>
      <c r="K5" s="532"/>
      <c r="L5" s="533"/>
    </row>
    <row r="6" spans="1:12" ht="12.75">
      <c r="A6" s="213"/>
      <c r="B6" s="30"/>
      <c r="C6" s="30"/>
      <c r="D6" s="137" t="s">
        <v>3</v>
      </c>
      <c r="E6" s="80" t="s">
        <v>0</v>
      </c>
      <c r="F6" s="138" t="s">
        <v>154</v>
      </c>
      <c r="G6" s="80" t="s">
        <v>3</v>
      </c>
      <c r="H6" s="80" t="s">
        <v>0</v>
      </c>
      <c r="I6" s="80" t="s">
        <v>154</v>
      </c>
      <c r="J6" s="137" t="s">
        <v>3</v>
      </c>
      <c r="K6" s="80" t="s">
        <v>0</v>
      </c>
      <c r="L6" s="138" t="s">
        <v>154</v>
      </c>
    </row>
    <row r="7" spans="1:12" ht="22.5">
      <c r="A7" s="214"/>
      <c r="B7" s="31"/>
      <c r="C7" s="31"/>
      <c r="D7" s="183" t="s">
        <v>4</v>
      </c>
      <c r="E7" s="32" t="s">
        <v>97</v>
      </c>
      <c r="F7" s="184" t="s">
        <v>153</v>
      </c>
      <c r="G7" s="32" t="s">
        <v>4</v>
      </c>
      <c r="H7" s="32" t="s">
        <v>97</v>
      </c>
      <c r="I7" s="32" t="s">
        <v>153</v>
      </c>
      <c r="J7" s="183" t="s">
        <v>4</v>
      </c>
      <c r="K7" s="32" t="s">
        <v>97</v>
      </c>
      <c r="L7" s="184" t="s">
        <v>153</v>
      </c>
    </row>
    <row r="8" spans="1:12" ht="12.75">
      <c r="A8" s="542" t="s">
        <v>43</v>
      </c>
      <c r="B8" s="543"/>
      <c r="C8" s="543"/>
      <c r="D8" s="154"/>
      <c r="E8" s="33"/>
      <c r="F8" s="155"/>
      <c r="G8" s="153"/>
      <c r="H8" s="33"/>
      <c r="I8" s="156"/>
      <c r="J8" s="154"/>
      <c r="K8" s="33"/>
      <c r="L8" s="155"/>
    </row>
    <row r="9" spans="1:12" ht="12.75">
      <c r="A9" s="213" t="s">
        <v>44</v>
      </c>
      <c r="B9" s="29"/>
      <c r="C9" s="29"/>
      <c r="D9" s="145"/>
      <c r="E9" s="34"/>
      <c r="F9" s="146"/>
      <c r="G9" s="135"/>
      <c r="H9" s="34"/>
      <c r="I9" s="151"/>
      <c r="J9" s="145"/>
      <c r="K9" s="34"/>
      <c r="L9" s="146"/>
    </row>
    <row r="10" spans="1:12" ht="12.75">
      <c r="A10" s="215" t="s">
        <v>168</v>
      </c>
      <c r="B10" s="29">
        <v>99</v>
      </c>
      <c r="C10" s="29"/>
      <c r="D10" s="145" t="s">
        <v>186</v>
      </c>
      <c r="E10" s="77" t="s">
        <v>186</v>
      </c>
      <c r="F10" s="146" t="s">
        <v>186</v>
      </c>
      <c r="G10" s="135">
        <v>13</v>
      </c>
      <c r="H10" s="77">
        <v>52.846153846153847</v>
      </c>
      <c r="I10" s="151">
        <v>0.47199999999999998</v>
      </c>
      <c r="J10" s="145" t="s">
        <v>186</v>
      </c>
      <c r="K10" s="77" t="s">
        <v>186</v>
      </c>
      <c r="L10" s="146" t="s">
        <v>186</v>
      </c>
    </row>
    <row r="11" spans="1:12" ht="12.75">
      <c r="A11" s="215" t="s">
        <v>163</v>
      </c>
      <c r="B11" s="35">
        <v>499</v>
      </c>
      <c r="C11" s="29"/>
      <c r="D11" s="145">
        <v>4</v>
      </c>
      <c r="E11" s="77">
        <v>55.75</v>
      </c>
      <c r="F11" s="146">
        <v>1.3340000000000001</v>
      </c>
      <c r="G11" s="135">
        <v>18</v>
      </c>
      <c r="H11" s="77">
        <v>81.833333333333329</v>
      </c>
      <c r="I11" s="151">
        <v>4.3109999999999999</v>
      </c>
      <c r="J11" s="145">
        <v>1</v>
      </c>
      <c r="K11" s="77">
        <v>65</v>
      </c>
      <c r="L11" s="146">
        <v>0.31</v>
      </c>
    </row>
    <row r="12" spans="1:12" ht="12.75">
      <c r="A12" s="215" t="s">
        <v>164</v>
      </c>
      <c r="B12" s="35">
        <v>1499</v>
      </c>
      <c r="C12" s="60"/>
      <c r="D12" s="145">
        <v>6</v>
      </c>
      <c r="E12" s="77">
        <v>37.666666666666664</v>
      </c>
      <c r="F12" s="146">
        <v>4.8220000000000001</v>
      </c>
      <c r="G12" s="135">
        <v>4</v>
      </c>
      <c r="H12" s="77">
        <v>41.75</v>
      </c>
      <c r="I12" s="151">
        <v>5.077</v>
      </c>
      <c r="J12" s="145">
        <v>1</v>
      </c>
      <c r="K12" s="77">
        <v>41</v>
      </c>
      <c r="L12" s="146">
        <v>1.35</v>
      </c>
    </row>
    <row r="13" spans="1:12" ht="12.75">
      <c r="A13" s="215" t="s">
        <v>165</v>
      </c>
      <c r="B13" s="35">
        <v>4999</v>
      </c>
      <c r="C13" s="60"/>
      <c r="D13" s="145">
        <v>9</v>
      </c>
      <c r="E13" s="77">
        <v>15</v>
      </c>
      <c r="F13" s="146">
        <v>26.983000000000001</v>
      </c>
      <c r="G13" s="135">
        <v>13</v>
      </c>
      <c r="H13" s="77">
        <v>22.846153846153847</v>
      </c>
      <c r="I13" s="151">
        <v>46.216999999999999</v>
      </c>
      <c r="J13" s="145">
        <v>3</v>
      </c>
      <c r="K13" s="77">
        <v>41</v>
      </c>
      <c r="L13" s="146">
        <v>9.76</v>
      </c>
    </row>
    <row r="14" spans="1:12" ht="12.75">
      <c r="A14" s="215" t="s">
        <v>166</v>
      </c>
      <c r="B14" s="35">
        <v>39999</v>
      </c>
      <c r="C14" s="60"/>
      <c r="D14" s="145">
        <v>19</v>
      </c>
      <c r="E14" s="77">
        <v>7.0526315789473681</v>
      </c>
      <c r="F14" s="146">
        <v>280.37799999999999</v>
      </c>
      <c r="G14" s="135">
        <v>55</v>
      </c>
      <c r="H14" s="77">
        <v>12.163636363636364</v>
      </c>
      <c r="I14" s="151">
        <v>978.41600000000005</v>
      </c>
      <c r="J14" s="145">
        <v>1</v>
      </c>
      <c r="K14" s="77">
        <v>33</v>
      </c>
      <c r="L14" s="146">
        <v>9.06</v>
      </c>
    </row>
    <row r="15" spans="1:12" ht="12.75">
      <c r="A15" s="215" t="s">
        <v>167</v>
      </c>
      <c r="B15" s="29"/>
      <c r="C15" s="29"/>
      <c r="D15" s="145" t="s">
        <v>186</v>
      </c>
      <c r="E15" s="77" t="s">
        <v>186</v>
      </c>
      <c r="F15" s="146" t="s">
        <v>186</v>
      </c>
      <c r="G15" s="135">
        <v>8</v>
      </c>
      <c r="H15" s="77">
        <v>18.125</v>
      </c>
      <c r="I15" s="151">
        <v>419.959</v>
      </c>
      <c r="J15" s="145" t="s">
        <v>186</v>
      </c>
      <c r="K15" s="77" t="s">
        <v>186</v>
      </c>
      <c r="L15" s="146" t="s">
        <v>186</v>
      </c>
    </row>
    <row r="16" spans="1:12" ht="12.75">
      <c r="A16" s="216" t="s">
        <v>298</v>
      </c>
      <c r="B16" s="37"/>
      <c r="C16" s="37"/>
      <c r="D16" s="149">
        <v>38</v>
      </c>
      <c r="E16" s="78">
        <v>18.894736842105264</v>
      </c>
      <c r="F16" s="150">
        <v>313.517</v>
      </c>
      <c r="G16" s="136">
        <v>111</v>
      </c>
      <c r="H16" s="78">
        <v>30.972972972972972</v>
      </c>
      <c r="I16" s="152">
        <v>1454.452</v>
      </c>
      <c r="J16" s="149">
        <v>6</v>
      </c>
      <c r="K16" s="78">
        <v>43.666666666666664</v>
      </c>
      <c r="L16" s="150">
        <v>20.48</v>
      </c>
    </row>
    <row r="17" spans="1:12" ht="12.7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2" ht="12.7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16.5" customHeight="1">
      <c r="A19" s="302" t="s">
        <v>1</v>
      </c>
      <c r="B19" s="301"/>
      <c r="C19" s="301"/>
      <c r="D19" s="528" t="s">
        <v>45</v>
      </c>
      <c r="E19" s="530"/>
      <c r="F19" s="529"/>
      <c r="G19" s="530" t="s">
        <v>32</v>
      </c>
      <c r="H19" s="530"/>
      <c r="I19" s="530"/>
      <c r="J19" s="528" t="s">
        <v>5</v>
      </c>
      <c r="K19" s="530"/>
      <c r="L19" s="529"/>
    </row>
    <row r="20" spans="1:12" ht="16.5" customHeight="1">
      <c r="A20" s="279" t="s">
        <v>2</v>
      </c>
      <c r="B20" s="313"/>
      <c r="C20" s="313"/>
      <c r="D20" s="531" t="s">
        <v>46</v>
      </c>
      <c r="E20" s="580"/>
      <c r="F20" s="581"/>
      <c r="G20" s="532" t="s">
        <v>33</v>
      </c>
      <c r="H20" s="580"/>
      <c r="I20" s="580"/>
      <c r="J20" s="531" t="s">
        <v>47</v>
      </c>
      <c r="K20" s="580"/>
      <c r="L20" s="581"/>
    </row>
    <row r="21" spans="1:12" s="290" customFormat="1" ht="18" customHeight="1">
      <c r="A21" s="279"/>
      <c r="B21" s="40"/>
      <c r="C21" s="40"/>
      <c r="D21" s="157" t="s">
        <v>3</v>
      </c>
      <c r="E21" s="41" t="s">
        <v>0</v>
      </c>
      <c r="F21" s="300" t="s">
        <v>154</v>
      </c>
      <c r="G21" s="41" t="s">
        <v>3</v>
      </c>
      <c r="H21" s="41" t="s">
        <v>0</v>
      </c>
      <c r="I21" s="41" t="s">
        <v>154</v>
      </c>
      <c r="J21" s="157" t="s">
        <v>3</v>
      </c>
      <c r="K21" s="41" t="s">
        <v>0</v>
      </c>
      <c r="L21" s="300" t="s">
        <v>154</v>
      </c>
    </row>
    <row r="22" spans="1:12" ht="22.5">
      <c r="A22" s="214"/>
      <c r="B22" s="314"/>
      <c r="C22" s="314"/>
      <c r="D22" s="139" t="s">
        <v>4</v>
      </c>
      <c r="E22" s="50" t="s">
        <v>97</v>
      </c>
      <c r="F22" s="168" t="s">
        <v>153</v>
      </c>
      <c r="G22" s="50" t="s">
        <v>4</v>
      </c>
      <c r="H22" s="50" t="s">
        <v>97</v>
      </c>
      <c r="I22" s="50" t="s">
        <v>153</v>
      </c>
      <c r="J22" s="139" t="s">
        <v>4</v>
      </c>
      <c r="K22" s="50" t="s">
        <v>97</v>
      </c>
      <c r="L22" s="168" t="s">
        <v>153</v>
      </c>
    </row>
    <row r="23" spans="1:12" ht="12.75">
      <c r="A23" s="542" t="s">
        <v>43</v>
      </c>
      <c r="B23" s="543"/>
      <c r="C23" s="543"/>
      <c r="D23" s="154"/>
      <c r="E23" s="33"/>
      <c r="F23" s="155"/>
      <c r="G23" s="154"/>
      <c r="H23" s="33"/>
      <c r="I23" s="155"/>
      <c r="J23" s="154"/>
      <c r="K23" s="33"/>
      <c r="L23" s="155"/>
    </row>
    <row r="24" spans="1:12" ht="12.75">
      <c r="A24" s="213" t="s">
        <v>44</v>
      </c>
      <c r="B24" s="29"/>
      <c r="C24" s="29"/>
      <c r="D24" s="145"/>
      <c r="E24" s="34"/>
      <c r="F24" s="146"/>
      <c r="G24" s="145"/>
      <c r="H24" s="34"/>
      <c r="I24" s="146"/>
      <c r="J24" s="145"/>
      <c r="K24" s="34"/>
      <c r="L24" s="146"/>
    </row>
    <row r="25" spans="1:12" ht="12.75">
      <c r="A25" s="215" t="s">
        <v>168</v>
      </c>
      <c r="B25" s="29">
        <v>99</v>
      </c>
      <c r="C25" s="29"/>
      <c r="D25" s="145">
        <v>13</v>
      </c>
      <c r="E25" s="77">
        <v>52.846153846153847</v>
      </c>
      <c r="F25" s="146">
        <v>0.47199999999999998</v>
      </c>
      <c r="G25" s="145">
        <v>12</v>
      </c>
      <c r="H25" s="77">
        <v>46.916666666666664</v>
      </c>
      <c r="I25" s="146">
        <v>0.58299999999999996</v>
      </c>
      <c r="J25" s="145">
        <v>25</v>
      </c>
      <c r="K25" s="77">
        <v>50</v>
      </c>
      <c r="L25" s="146">
        <v>1.0549999999999999</v>
      </c>
    </row>
    <row r="26" spans="1:12" ht="12.75">
      <c r="A26" s="215" t="s">
        <v>163</v>
      </c>
      <c r="B26" s="35">
        <v>499</v>
      </c>
      <c r="C26" s="29"/>
      <c r="D26" s="145">
        <v>23</v>
      </c>
      <c r="E26" s="77">
        <v>76.565217391304344</v>
      </c>
      <c r="F26" s="146">
        <v>5.9550000000000001</v>
      </c>
      <c r="G26" s="145">
        <v>7</v>
      </c>
      <c r="H26" s="77">
        <v>29.857142857142858</v>
      </c>
      <c r="I26" s="146">
        <v>1.8009999999999999</v>
      </c>
      <c r="J26" s="145">
        <v>30</v>
      </c>
      <c r="K26" s="77">
        <v>65.666666666666671</v>
      </c>
      <c r="L26" s="146">
        <v>7.7560000000000002</v>
      </c>
    </row>
    <row r="27" spans="1:12" ht="12.75">
      <c r="A27" s="215" t="s">
        <v>164</v>
      </c>
      <c r="B27" s="35">
        <v>1499</v>
      </c>
      <c r="C27" s="60"/>
      <c r="D27" s="145">
        <v>11</v>
      </c>
      <c r="E27" s="77">
        <v>39.454545454545453</v>
      </c>
      <c r="F27" s="146">
        <v>11.249000000000001</v>
      </c>
      <c r="G27" s="145">
        <v>1</v>
      </c>
      <c r="H27" s="77">
        <v>53</v>
      </c>
      <c r="I27" s="146">
        <v>1.24</v>
      </c>
      <c r="J27" s="145">
        <v>12</v>
      </c>
      <c r="K27" s="77">
        <v>40.583333333333336</v>
      </c>
      <c r="L27" s="146">
        <v>12.489000000000001</v>
      </c>
    </row>
    <row r="28" spans="1:12" ht="12.75">
      <c r="A28" s="215" t="s">
        <v>165</v>
      </c>
      <c r="B28" s="35">
        <v>4999</v>
      </c>
      <c r="C28" s="60"/>
      <c r="D28" s="145">
        <v>25</v>
      </c>
      <c r="E28" s="77">
        <v>22.2</v>
      </c>
      <c r="F28" s="146">
        <v>82.96</v>
      </c>
      <c r="G28" s="145">
        <v>15</v>
      </c>
      <c r="H28" s="77">
        <v>24.6</v>
      </c>
      <c r="I28" s="146">
        <v>53.405000000000001</v>
      </c>
      <c r="J28" s="145">
        <v>40</v>
      </c>
      <c r="K28" s="77">
        <v>23.1</v>
      </c>
      <c r="L28" s="146">
        <v>136.36500000000001</v>
      </c>
    </row>
    <row r="29" spans="1:12" ht="12.75">
      <c r="A29" s="215" t="s">
        <v>166</v>
      </c>
      <c r="B29" s="35">
        <v>39999</v>
      </c>
      <c r="C29" s="60"/>
      <c r="D29" s="145">
        <v>75</v>
      </c>
      <c r="E29" s="77">
        <v>11.146666666666667</v>
      </c>
      <c r="F29" s="146">
        <v>1267.854</v>
      </c>
      <c r="G29" s="145">
        <v>20</v>
      </c>
      <c r="H29" s="77">
        <v>15.05</v>
      </c>
      <c r="I29" s="146">
        <v>191.232</v>
      </c>
      <c r="J29" s="145">
        <v>95</v>
      </c>
      <c r="K29" s="77">
        <v>11.968421052631578</v>
      </c>
      <c r="L29" s="146">
        <v>1459.086</v>
      </c>
    </row>
    <row r="30" spans="1:12" ht="12.75">
      <c r="A30" s="215" t="s">
        <v>167</v>
      </c>
      <c r="B30" s="29"/>
      <c r="C30" s="29"/>
      <c r="D30" s="145">
        <v>8</v>
      </c>
      <c r="E30" s="77">
        <v>18.125</v>
      </c>
      <c r="F30" s="146">
        <v>419.959</v>
      </c>
      <c r="G30" s="135" t="s">
        <v>186</v>
      </c>
      <c r="H30" s="135" t="s">
        <v>186</v>
      </c>
      <c r="I30" s="146" t="s">
        <v>186</v>
      </c>
      <c r="J30" s="145">
        <v>8</v>
      </c>
      <c r="K30" s="77">
        <v>18.125</v>
      </c>
      <c r="L30" s="146">
        <v>419.959</v>
      </c>
    </row>
    <row r="31" spans="1:12" ht="12.75">
      <c r="A31" s="216" t="s">
        <v>298</v>
      </c>
      <c r="B31" s="37"/>
      <c r="C31" s="37"/>
      <c r="D31" s="149">
        <v>155</v>
      </c>
      <c r="E31" s="78">
        <v>28.503225806451614</v>
      </c>
      <c r="F31" s="150">
        <v>1788.4490000000001</v>
      </c>
      <c r="G31" s="149">
        <v>55</v>
      </c>
      <c r="H31" s="78">
        <v>27.181818181818183</v>
      </c>
      <c r="I31" s="150">
        <v>248.261</v>
      </c>
      <c r="J31" s="149">
        <v>210</v>
      </c>
      <c r="K31" s="78">
        <v>28.157142857142858</v>
      </c>
      <c r="L31" s="150">
        <v>2036.71</v>
      </c>
    </row>
  </sheetData>
  <mergeCells count="15">
    <mergeCell ref="A23:C23"/>
    <mergeCell ref="A8:C8"/>
    <mergeCell ref="D19:F19"/>
    <mergeCell ref="G19:I19"/>
    <mergeCell ref="J19:L19"/>
    <mergeCell ref="D20:F20"/>
    <mergeCell ref="G20:I20"/>
    <mergeCell ref="J20:L20"/>
    <mergeCell ref="A1:L2"/>
    <mergeCell ref="D4:F4"/>
    <mergeCell ref="G4:I4"/>
    <mergeCell ref="J4:L4"/>
    <mergeCell ref="D5:F5"/>
    <mergeCell ref="G5:I5"/>
    <mergeCell ref="J5:L5"/>
  </mergeCells>
  <pageMargins left="0.7" right="0.7" top="0.75" bottom="0.75" header="0.3" footer="0.3"/>
  <pageSetup paperSize="9" scale="9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21"/>
  <sheetViews>
    <sheetView zoomScaleNormal="100" workbookViewId="0">
      <selection activeCell="L1" sqref="L1"/>
    </sheetView>
  </sheetViews>
  <sheetFormatPr defaultRowHeight="11.25"/>
  <cols>
    <col min="1" max="1" width="19.6640625" style="1" customWidth="1"/>
    <col min="2" max="2" width="18.83203125" style="1" customWidth="1"/>
    <col min="3" max="3" width="25.5" style="1" bestFit="1" customWidth="1"/>
    <col min="4" max="4" width="23" style="1" bestFit="1" customWidth="1"/>
    <col min="5" max="16384" width="9.33203125" style="1"/>
  </cols>
  <sheetData>
    <row r="1" spans="1:11" ht="18" customHeight="1">
      <c r="A1" s="545" t="s">
        <v>246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</row>
    <row r="2" spans="1:11" ht="16.5" customHeight="1">
      <c r="A2" s="545"/>
      <c r="B2" s="545"/>
      <c r="C2" s="545"/>
      <c r="D2" s="545"/>
      <c r="E2" s="545"/>
      <c r="F2" s="545"/>
      <c r="G2" s="545"/>
      <c r="H2" s="545"/>
      <c r="I2" s="545"/>
      <c r="J2" s="545"/>
      <c r="K2" s="545"/>
    </row>
    <row r="3" spans="1:11" ht="12.75" customHeight="1">
      <c r="A3" s="545"/>
      <c r="B3" s="545"/>
      <c r="C3" s="545"/>
      <c r="D3" s="545"/>
      <c r="E3" s="545"/>
      <c r="F3" s="545"/>
      <c r="G3" s="545"/>
      <c r="H3" s="545"/>
      <c r="I3" s="545"/>
      <c r="J3" s="545"/>
      <c r="K3" s="545"/>
    </row>
    <row r="4" spans="1:11" ht="15" customHeight="1">
      <c r="A4" s="582" t="s">
        <v>201</v>
      </c>
      <c r="B4" s="583"/>
      <c r="C4" s="583"/>
      <c r="D4" s="583"/>
      <c r="E4" s="583"/>
      <c r="F4" s="583"/>
      <c r="G4" s="583"/>
      <c r="H4" s="583"/>
      <c r="I4" s="583"/>
      <c r="J4" s="583"/>
      <c r="K4" s="470"/>
    </row>
    <row r="5" spans="1:11" ht="14.25" customHeight="1">
      <c r="A5" s="583"/>
      <c r="B5" s="583"/>
      <c r="C5" s="583"/>
      <c r="D5" s="583"/>
      <c r="E5" s="583"/>
      <c r="F5" s="583"/>
      <c r="G5" s="583"/>
      <c r="H5" s="583"/>
      <c r="I5" s="583"/>
      <c r="J5" s="583"/>
    </row>
    <row r="6" spans="1:11" ht="12.75">
      <c r="A6" s="2"/>
      <c r="B6" s="2"/>
      <c r="C6" s="2"/>
      <c r="D6" s="2"/>
    </row>
    <row r="7" spans="1:11" ht="30.75" customHeight="1">
      <c r="A7" s="317" t="s">
        <v>203</v>
      </c>
      <c r="B7" s="318" t="s">
        <v>70</v>
      </c>
      <c r="C7" s="318" t="s">
        <v>149</v>
      </c>
      <c r="D7" s="318" t="s">
        <v>202</v>
      </c>
    </row>
    <row r="8" spans="1:11" ht="33" customHeight="1">
      <c r="A8" s="498" t="s">
        <v>315</v>
      </c>
      <c r="B8" s="315" t="s">
        <v>71</v>
      </c>
      <c r="C8" s="316" t="s">
        <v>197</v>
      </c>
      <c r="D8" s="316" t="s">
        <v>156</v>
      </c>
    </row>
    <row r="9" spans="1:11" ht="12.75">
      <c r="A9" s="25">
        <v>1</v>
      </c>
      <c r="B9" s="4">
        <v>108</v>
      </c>
      <c r="C9" s="4">
        <v>283.55</v>
      </c>
      <c r="D9" s="4">
        <v>224.37899999999999</v>
      </c>
    </row>
    <row r="10" spans="1:11" ht="12.75">
      <c r="A10" s="25">
        <v>2</v>
      </c>
      <c r="B10" s="4">
        <v>32</v>
      </c>
      <c r="C10" s="4">
        <v>377.447</v>
      </c>
      <c r="D10" s="4">
        <v>206.126</v>
      </c>
    </row>
    <row r="11" spans="1:11" ht="12.75">
      <c r="A11" s="25">
        <v>3</v>
      </c>
      <c r="B11" s="4">
        <v>27</v>
      </c>
      <c r="C11" s="4">
        <v>459.68299999999999</v>
      </c>
      <c r="D11" s="4">
        <v>314.36599999999999</v>
      </c>
    </row>
    <row r="12" spans="1:11" ht="12.75">
      <c r="A12" s="25">
        <v>4</v>
      </c>
      <c r="B12" s="4">
        <v>8</v>
      </c>
      <c r="C12" s="4">
        <v>1.9550000000000001</v>
      </c>
      <c r="D12" s="4">
        <v>0.52700000000000002</v>
      </c>
    </row>
    <row r="13" spans="1:11" ht="12.75">
      <c r="A13" s="25">
        <v>5</v>
      </c>
      <c r="B13" s="4">
        <v>15</v>
      </c>
      <c r="C13" s="4">
        <v>235.24799999999999</v>
      </c>
      <c r="D13" s="4">
        <v>79.293999999999997</v>
      </c>
    </row>
    <row r="14" spans="1:11" ht="12.75">
      <c r="A14" s="25">
        <v>6</v>
      </c>
      <c r="B14" s="4">
        <v>24</v>
      </c>
      <c r="C14" s="4">
        <v>407.13200000000001</v>
      </c>
      <c r="D14" s="4">
        <v>294.79199999999997</v>
      </c>
    </row>
    <row r="15" spans="1:11" ht="12.75">
      <c r="A15" s="25">
        <v>7</v>
      </c>
      <c r="B15" s="274" t="s">
        <v>186</v>
      </c>
      <c r="C15" s="274" t="s">
        <v>186</v>
      </c>
      <c r="D15" s="274" t="s">
        <v>186</v>
      </c>
    </row>
    <row r="16" spans="1:11" ht="12.75">
      <c r="A16" s="25" t="s">
        <v>98</v>
      </c>
      <c r="B16" s="4">
        <v>109</v>
      </c>
      <c r="C16" s="373">
        <v>1871.0139999999999</v>
      </c>
      <c r="D16" s="4">
        <v>809.75900000000001</v>
      </c>
    </row>
    <row r="17" spans="1:4" ht="12.75">
      <c r="A17" s="26" t="s">
        <v>107</v>
      </c>
      <c r="B17" s="6">
        <v>52</v>
      </c>
      <c r="C17" s="6">
        <v>211.03700000000001</v>
      </c>
      <c r="D17" s="6">
        <v>182.83099999999999</v>
      </c>
    </row>
    <row r="18" spans="1:4" ht="12.75">
      <c r="A18" s="24" t="s">
        <v>47</v>
      </c>
      <c r="B18" s="27">
        <v>375</v>
      </c>
      <c r="C18" s="376">
        <v>3847.0659999999998</v>
      </c>
      <c r="D18" s="376">
        <v>2112.0740000000001</v>
      </c>
    </row>
    <row r="19" spans="1:4" ht="12.75">
      <c r="A19" s="492"/>
      <c r="B19" s="492"/>
      <c r="C19" s="492"/>
      <c r="D19" s="492"/>
    </row>
    <row r="20" spans="1:4" ht="12.75">
      <c r="A20" s="492"/>
      <c r="B20" s="492"/>
      <c r="C20" s="492"/>
      <c r="D20" s="492"/>
    </row>
    <row r="21" spans="1:4" ht="12.75">
      <c r="A21" s="13"/>
      <c r="B21" s="13"/>
      <c r="C21" s="13"/>
      <c r="D21" s="13"/>
    </row>
  </sheetData>
  <mergeCells count="2">
    <mergeCell ref="A1:K3"/>
    <mergeCell ref="A4:J5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9"/>
  <sheetViews>
    <sheetView zoomScaleNormal="100" workbookViewId="0">
      <selection activeCell="H1" sqref="H1"/>
    </sheetView>
  </sheetViews>
  <sheetFormatPr defaultRowHeight="11.25"/>
  <cols>
    <col min="1" max="1" width="36" style="1" customWidth="1"/>
    <col min="2" max="2" width="13.33203125" style="1" customWidth="1"/>
    <col min="3" max="3" width="13.1640625" style="1" customWidth="1"/>
    <col min="4" max="4" width="14.1640625" style="1" customWidth="1"/>
    <col min="5" max="5" width="13.1640625" style="1" customWidth="1"/>
    <col min="6" max="6" width="15" style="1" bestFit="1" customWidth="1"/>
    <col min="7" max="7" width="14" style="1" customWidth="1"/>
    <col min="8" max="8" width="13.33203125" style="1" customWidth="1"/>
    <col min="9" max="16384" width="9.33203125" style="1"/>
  </cols>
  <sheetData>
    <row r="1" spans="1:8" ht="17.25" customHeight="1">
      <c r="A1" s="65" t="s">
        <v>240</v>
      </c>
      <c r="B1" s="13"/>
      <c r="C1" s="13"/>
      <c r="D1" s="13"/>
      <c r="E1" s="13"/>
      <c r="F1" s="13"/>
      <c r="G1" s="13"/>
      <c r="H1" s="13"/>
    </row>
    <row r="2" spans="1:8" s="11" customFormat="1" ht="15" customHeight="1">
      <c r="A2" s="1" t="s">
        <v>247</v>
      </c>
    </row>
    <row r="3" spans="1:8" s="290" customFormat="1" ht="17.25" customHeight="1">
      <c r="A3" s="348"/>
      <c r="B3" s="586" t="s">
        <v>133</v>
      </c>
      <c r="C3" s="586"/>
      <c r="D3" s="586"/>
      <c r="E3" s="519" t="s">
        <v>135</v>
      </c>
      <c r="F3" s="520"/>
      <c r="G3" s="522"/>
    </row>
    <row r="4" spans="1:8" s="290" customFormat="1" ht="19.5" customHeight="1">
      <c r="A4" s="347"/>
      <c r="B4" s="517" t="s">
        <v>132</v>
      </c>
      <c r="C4" s="584"/>
      <c r="D4" s="585"/>
      <c r="E4" s="517" t="s">
        <v>134</v>
      </c>
      <c r="F4" s="584"/>
      <c r="G4" s="585"/>
    </row>
    <row r="5" spans="1:8" s="290" customFormat="1" ht="20.25" customHeight="1">
      <c r="A5" s="347" t="s">
        <v>1</v>
      </c>
      <c r="B5" s="306" t="s">
        <v>70</v>
      </c>
      <c r="C5" s="307" t="s">
        <v>149</v>
      </c>
      <c r="D5" s="308" t="s">
        <v>154</v>
      </c>
      <c r="E5" s="306" t="s">
        <v>70</v>
      </c>
      <c r="F5" s="307" t="s">
        <v>149</v>
      </c>
      <c r="G5" s="308" t="s">
        <v>154</v>
      </c>
    </row>
    <row r="6" spans="1:8" ht="53.25" customHeight="1">
      <c r="A6" s="345" t="s">
        <v>196</v>
      </c>
      <c r="B6" s="346" t="s">
        <v>119</v>
      </c>
      <c r="C6" s="233" t="s">
        <v>204</v>
      </c>
      <c r="D6" s="242" t="s">
        <v>156</v>
      </c>
      <c r="E6" s="346" t="s">
        <v>119</v>
      </c>
      <c r="F6" s="233" t="s">
        <v>204</v>
      </c>
      <c r="G6" s="242" t="s">
        <v>156</v>
      </c>
    </row>
    <row r="7" spans="1:8" ht="12.75">
      <c r="A7" s="190" t="s">
        <v>99</v>
      </c>
      <c r="B7" s="106">
        <v>38</v>
      </c>
      <c r="C7" s="9">
        <v>215.77799999999999</v>
      </c>
      <c r="D7" s="107">
        <v>313.517</v>
      </c>
      <c r="E7" s="106">
        <v>14636</v>
      </c>
      <c r="F7" s="9">
        <v>330088.90899999999</v>
      </c>
      <c r="G7" s="107">
        <v>546503.82900000003</v>
      </c>
    </row>
    <row r="8" spans="1:8" ht="12.75">
      <c r="A8" s="190" t="s">
        <v>100</v>
      </c>
      <c r="B8" s="433">
        <v>6</v>
      </c>
      <c r="C8" s="434">
        <v>16.061</v>
      </c>
      <c r="D8" s="435">
        <v>20.48</v>
      </c>
      <c r="E8" s="433">
        <v>9635</v>
      </c>
      <c r="F8" s="434">
        <v>334933.93900000001</v>
      </c>
      <c r="G8" s="435">
        <v>607096.87899999996</v>
      </c>
    </row>
    <row r="9" spans="1:8" ht="12.75">
      <c r="A9" s="190" t="s">
        <v>101</v>
      </c>
      <c r="B9" s="460">
        <v>111</v>
      </c>
      <c r="C9" s="461">
        <v>2453.3670000000002</v>
      </c>
      <c r="D9" s="462">
        <v>1454.452</v>
      </c>
      <c r="E9" s="106">
        <v>24693</v>
      </c>
      <c r="F9" s="9">
        <v>277277.86900000001</v>
      </c>
      <c r="G9" s="107">
        <v>303001.74699999997</v>
      </c>
    </row>
    <row r="10" spans="1:8" ht="12.75">
      <c r="A10" s="194" t="s">
        <v>102</v>
      </c>
      <c r="B10" s="108">
        <v>155</v>
      </c>
      <c r="C10" s="10">
        <v>2685.2060000000001</v>
      </c>
      <c r="D10" s="109">
        <v>1788.4490000000001</v>
      </c>
      <c r="E10" s="108">
        <v>48964</v>
      </c>
      <c r="F10" s="10">
        <v>942300.71699999995</v>
      </c>
      <c r="G10" s="109">
        <v>1456602.4550000001</v>
      </c>
    </row>
    <row r="11" spans="1:8" ht="12.75">
      <c r="A11" s="190"/>
      <c r="B11" s="106"/>
      <c r="C11" s="9"/>
      <c r="D11" s="107"/>
      <c r="E11" s="106"/>
      <c r="F11" s="9"/>
      <c r="G11" s="107"/>
    </row>
    <row r="12" spans="1:8" ht="12.75">
      <c r="A12" s="190" t="s">
        <v>103</v>
      </c>
      <c r="B12" s="106">
        <v>55</v>
      </c>
      <c r="C12" s="9">
        <v>1072.1600000000001</v>
      </c>
      <c r="D12" s="107">
        <v>248.261</v>
      </c>
      <c r="E12" s="106">
        <v>3654</v>
      </c>
      <c r="F12" s="9">
        <v>18397.232</v>
      </c>
      <c r="G12" s="107">
        <v>2409.5149999999999</v>
      </c>
    </row>
    <row r="13" spans="1:8" ht="12.75">
      <c r="A13" s="190" t="s">
        <v>187</v>
      </c>
      <c r="B13" s="106">
        <v>165</v>
      </c>
      <c r="C13" s="9">
        <v>89.7</v>
      </c>
      <c r="D13" s="107">
        <v>75.364000000000004</v>
      </c>
      <c r="E13" s="106">
        <v>4787</v>
      </c>
      <c r="F13" s="9">
        <v>17277.984</v>
      </c>
      <c r="G13" s="107">
        <v>4514.8739999999998</v>
      </c>
    </row>
    <row r="14" spans="1:8" ht="12.75">
      <c r="A14" s="198" t="s">
        <v>120</v>
      </c>
      <c r="B14" s="106"/>
      <c r="C14" s="9"/>
      <c r="D14" s="107"/>
      <c r="E14" s="106"/>
      <c r="F14" s="9"/>
      <c r="G14" s="107"/>
    </row>
    <row r="15" spans="1:8" ht="12.75">
      <c r="A15" s="194" t="s">
        <v>188</v>
      </c>
      <c r="B15" s="108">
        <v>220</v>
      </c>
      <c r="C15" s="10">
        <v>1161.8600000000001</v>
      </c>
      <c r="D15" s="109">
        <v>323.625</v>
      </c>
      <c r="E15" s="108">
        <v>8441</v>
      </c>
      <c r="F15" s="10">
        <v>35675.216</v>
      </c>
      <c r="G15" s="109">
        <v>6924.3890000000001</v>
      </c>
    </row>
    <row r="16" spans="1:8" ht="12.75">
      <c r="A16" s="198" t="s">
        <v>13</v>
      </c>
      <c r="B16" s="108"/>
      <c r="C16" s="10"/>
      <c r="D16" s="109"/>
      <c r="E16" s="108"/>
      <c r="F16" s="10"/>
      <c r="G16" s="109"/>
    </row>
    <row r="17" spans="1:8" ht="12.75">
      <c r="A17" s="190"/>
      <c r="B17" s="106"/>
      <c r="C17" s="9"/>
      <c r="D17" s="107"/>
      <c r="E17" s="106"/>
      <c r="F17" s="9"/>
      <c r="G17" s="107"/>
    </row>
    <row r="18" spans="1:8" ht="12.75">
      <c r="A18" s="194" t="s">
        <v>189</v>
      </c>
      <c r="B18" s="108">
        <v>375</v>
      </c>
      <c r="C18" s="10">
        <v>3847.0660000000003</v>
      </c>
      <c r="D18" s="109">
        <v>2112.0740000000001</v>
      </c>
      <c r="E18" s="108">
        <v>57405</v>
      </c>
      <c r="F18" s="10">
        <v>977975.93299999996</v>
      </c>
      <c r="G18" s="109">
        <v>1463526.844</v>
      </c>
    </row>
    <row r="19" spans="1:8" ht="12.75">
      <c r="A19" s="199" t="s">
        <v>15</v>
      </c>
      <c r="B19" s="200"/>
      <c r="C19" s="201"/>
      <c r="D19" s="202"/>
      <c r="E19" s="200"/>
      <c r="F19" s="201"/>
      <c r="G19" s="202"/>
    </row>
    <row r="20" spans="1:8" ht="15.75" customHeight="1">
      <c r="B20" s="13"/>
      <c r="C20" s="13"/>
      <c r="D20" s="13"/>
      <c r="E20" s="13"/>
      <c r="F20" s="13"/>
      <c r="G20" s="13"/>
      <c r="H20" s="13"/>
    </row>
    <row r="21" spans="1:8" s="290" customFormat="1" ht="18.75" customHeight="1">
      <c r="A21" s="348"/>
      <c r="B21" s="586" t="s">
        <v>137</v>
      </c>
      <c r="C21" s="586"/>
      <c r="D21" s="586"/>
      <c r="E21" s="519" t="s">
        <v>139</v>
      </c>
      <c r="F21" s="520"/>
      <c r="G21" s="522"/>
    </row>
    <row r="22" spans="1:8" s="290" customFormat="1" ht="17.25" customHeight="1">
      <c r="A22" s="347"/>
      <c r="B22" s="517" t="s">
        <v>136</v>
      </c>
      <c r="C22" s="584"/>
      <c r="D22" s="585"/>
      <c r="E22" s="517" t="s">
        <v>138</v>
      </c>
      <c r="F22" s="584"/>
      <c r="G22" s="585"/>
    </row>
    <row r="23" spans="1:8" ht="18" customHeight="1">
      <c r="A23" s="347" t="s">
        <v>1</v>
      </c>
      <c r="B23" s="306" t="s">
        <v>70</v>
      </c>
      <c r="C23" s="307" t="s">
        <v>149</v>
      </c>
      <c r="D23" s="308" t="s">
        <v>154</v>
      </c>
      <c r="E23" s="306" t="s">
        <v>70</v>
      </c>
      <c r="F23" s="307" t="s">
        <v>149</v>
      </c>
      <c r="G23" s="308" t="s">
        <v>154</v>
      </c>
    </row>
    <row r="24" spans="1:8" ht="47.25" customHeight="1">
      <c r="A24" s="345" t="s">
        <v>196</v>
      </c>
      <c r="B24" s="346" t="s">
        <v>119</v>
      </c>
      <c r="C24" s="233" t="s">
        <v>204</v>
      </c>
      <c r="D24" s="242" t="s">
        <v>156</v>
      </c>
      <c r="E24" s="346" t="s">
        <v>119</v>
      </c>
      <c r="F24" s="233" t="s">
        <v>204</v>
      </c>
      <c r="G24" s="242" t="s">
        <v>156</v>
      </c>
    </row>
    <row r="25" spans="1:8" ht="12.75">
      <c r="A25" s="190" t="s">
        <v>99</v>
      </c>
      <c r="B25" s="106">
        <v>14674</v>
      </c>
      <c r="C25" s="9">
        <v>330304.68699999998</v>
      </c>
      <c r="D25" s="107">
        <v>546817.34600000002</v>
      </c>
      <c r="E25" s="191">
        <v>2.5896142837672073E-3</v>
      </c>
      <c r="F25" s="192">
        <v>6.5326956744031918E-4</v>
      </c>
      <c r="G25" s="193">
        <v>5.7334867354409051E-4</v>
      </c>
    </row>
    <row r="26" spans="1:8" ht="12.75">
      <c r="A26" s="190" t="s">
        <v>100</v>
      </c>
      <c r="B26" s="433">
        <v>9641</v>
      </c>
      <c r="C26" s="434">
        <v>334950</v>
      </c>
      <c r="D26" s="435">
        <v>607117.35899999994</v>
      </c>
      <c r="E26" s="191">
        <v>6.2234208069702308E-4</v>
      </c>
      <c r="F26" s="192">
        <v>4.7950440364233468E-5</v>
      </c>
      <c r="G26" s="193">
        <v>3.3733181396317154E-5</v>
      </c>
    </row>
    <row r="27" spans="1:8" ht="12.75">
      <c r="A27" s="190" t="s">
        <v>101</v>
      </c>
      <c r="B27" s="106">
        <v>24804</v>
      </c>
      <c r="C27" s="9">
        <v>279731.23600000003</v>
      </c>
      <c r="D27" s="107">
        <v>304456.19899999996</v>
      </c>
      <c r="E27" s="191">
        <v>4.4750846637639091E-3</v>
      </c>
      <c r="F27" s="192">
        <v>8.7704434981297538E-3</v>
      </c>
      <c r="G27" s="193">
        <v>4.7772126328096218E-3</v>
      </c>
    </row>
    <row r="28" spans="1:8" ht="12.75">
      <c r="A28" s="194" t="s">
        <v>102</v>
      </c>
      <c r="B28" s="108">
        <v>49119</v>
      </c>
      <c r="C28" s="10">
        <v>944985.92299999995</v>
      </c>
      <c r="D28" s="109">
        <v>1458390.9040000001</v>
      </c>
      <c r="E28" s="195">
        <v>3.1556017019890468E-3</v>
      </c>
      <c r="F28" s="196">
        <v>2.8415301589630139E-3</v>
      </c>
      <c r="G28" s="197">
        <v>1.2263166172352923E-3</v>
      </c>
    </row>
    <row r="29" spans="1:8" ht="12.75">
      <c r="A29" s="190"/>
      <c r="B29" s="106"/>
      <c r="C29" s="9"/>
      <c r="D29" s="107"/>
      <c r="E29" s="191"/>
      <c r="F29" s="192"/>
      <c r="G29" s="193"/>
    </row>
    <row r="30" spans="1:8" ht="12.75">
      <c r="A30" s="190" t="s">
        <v>103</v>
      </c>
      <c r="B30" s="106">
        <v>3709</v>
      </c>
      <c r="C30" s="9">
        <v>19469.392</v>
      </c>
      <c r="D30" s="107">
        <v>2657.7759999999998</v>
      </c>
      <c r="E30" s="191">
        <v>1.4828794823402535E-2</v>
      </c>
      <c r="F30" s="192">
        <v>5.5069002668393555E-2</v>
      </c>
      <c r="G30" s="193">
        <v>9.3409301611572987E-2</v>
      </c>
    </row>
    <row r="31" spans="1:8" ht="12.75">
      <c r="A31" s="190" t="s">
        <v>187</v>
      </c>
      <c r="B31" s="106">
        <v>4952</v>
      </c>
      <c r="C31" s="9">
        <v>17367.684000000001</v>
      </c>
      <c r="D31" s="107">
        <v>4590.2379999999994</v>
      </c>
      <c r="E31" s="191">
        <v>3.3319870759289175E-2</v>
      </c>
      <c r="F31" s="192">
        <v>5.1647646283753202E-3</v>
      </c>
      <c r="G31" s="193">
        <v>1.641832079295235E-2</v>
      </c>
    </row>
    <row r="32" spans="1:8" ht="12.75">
      <c r="A32" s="198" t="s">
        <v>120</v>
      </c>
      <c r="B32" s="106"/>
      <c r="C32" s="9"/>
      <c r="D32" s="107"/>
      <c r="E32" s="191"/>
      <c r="F32" s="192"/>
      <c r="G32" s="193"/>
    </row>
    <row r="33" spans="1:7" ht="12.75">
      <c r="A33" s="194" t="s">
        <v>188</v>
      </c>
      <c r="B33" s="108">
        <v>8661</v>
      </c>
      <c r="C33" s="10">
        <v>36837.076000000001</v>
      </c>
      <c r="D33" s="109">
        <v>7248.0140000000001</v>
      </c>
      <c r="E33" s="195">
        <v>2.5401223877150443E-2</v>
      </c>
      <c r="F33" s="196">
        <v>3.1540505549354683E-2</v>
      </c>
      <c r="G33" s="197">
        <v>4.4650162099576521E-2</v>
      </c>
    </row>
    <row r="34" spans="1:7" ht="12.75">
      <c r="A34" s="198" t="s">
        <v>13</v>
      </c>
      <c r="B34" s="108"/>
      <c r="C34" s="10"/>
      <c r="D34" s="109"/>
      <c r="E34" s="195"/>
      <c r="F34" s="196"/>
      <c r="G34" s="197"/>
    </row>
    <row r="35" spans="1:7" ht="12.75">
      <c r="A35" s="190"/>
      <c r="B35" s="106"/>
      <c r="C35" s="9"/>
      <c r="D35" s="107"/>
      <c r="E35" s="191"/>
      <c r="F35" s="192"/>
      <c r="G35" s="193"/>
    </row>
    <row r="36" spans="1:7" ht="12.75">
      <c r="A36" s="194" t="s">
        <v>189</v>
      </c>
      <c r="B36" s="108">
        <v>57780</v>
      </c>
      <c r="C36" s="10">
        <v>981822.99899999995</v>
      </c>
      <c r="D36" s="109">
        <v>1465638.9180000001</v>
      </c>
      <c r="E36" s="195">
        <v>6.4901349948078921E-3</v>
      </c>
      <c r="F36" s="196">
        <v>3.9182887383146341E-3</v>
      </c>
      <c r="G36" s="197">
        <v>1.4410602598367956E-3</v>
      </c>
    </row>
    <row r="37" spans="1:7" ht="12.75">
      <c r="A37" s="199" t="s">
        <v>15</v>
      </c>
      <c r="B37" s="200"/>
      <c r="C37" s="201"/>
      <c r="D37" s="202"/>
      <c r="E37" s="430"/>
      <c r="F37" s="431"/>
      <c r="G37" s="432"/>
    </row>
    <row r="39" spans="1:7" ht="12.75">
      <c r="A39" s="13" t="s">
        <v>121</v>
      </c>
    </row>
  </sheetData>
  <mergeCells count="8">
    <mergeCell ref="B22:D22"/>
    <mergeCell ref="E22:G22"/>
    <mergeCell ref="B3:D3"/>
    <mergeCell ref="E3:G3"/>
    <mergeCell ref="B4:D4"/>
    <mergeCell ref="E4:G4"/>
    <mergeCell ref="B21:D21"/>
    <mergeCell ref="E21:G21"/>
  </mergeCells>
  <pageMargins left="0.7" right="0.7" top="0.75" bottom="0.75" header="0.3" footer="0.3"/>
  <pageSetup paperSize="9" scale="8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46"/>
  <sheetViews>
    <sheetView zoomScaleNormal="100" workbookViewId="0">
      <selection activeCell="L1" sqref="L1"/>
    </sheetView>
  </sheetViews>
  <sheetFormatPr defaultRowHeight="11.25"/>
  <cols>
    <col min="1" max="1" width="16.83203125" style="1" customWidth="1"/>
    <col min="2" max="2" width="10.33203125" style="1" customWidth="1"/>
    <col min="3" max="3" width="12.5" style="1" customWidth="1"/>
    <col min="4" max="4" width="12.1640625" style="1" customWidth="1"/>
    <col min="5" max="5" width="11.33203125" style="1" customWidth="1"/>
    <col min="6" max="6" width="9.5" style="1" bestFit="1" customWidth="1"/>
    <col min="7" max="7" width="13.5" style="1" customWidth="1"/>
    <col min="8" max="8" width="9.5" style="1" bestFit="1" customWidth="1"/>
    <col min="9" max="9" width="10.1640625" style="1" bestFit="1" customWidth="1"/>
    <col min="10" max="10" width="11.6640625" style="1" customWidth="1"/>
    <col min="11" max="11" width="11.83203125" style="1" customWidth="1"/>
    <col min="12" max="15" width="9.33203125" style="1"/>
    <col min="16" max="16" width="8.5" style="1" customWidth="1"/>
    <col min="17" max="16384" width="9.33203125" style="1"/>
  </cols>
  <sheetData>
    <row r="1" spans="1:11" ht="15" customHeight="1">
      <c r="A1" s="545" t="s">
        <v>243</v>
      </c>
      <c r="B1" s="587"/>
      <c r="C1" s="587"/>
      <c r="D1" s="587"/>
      <c r="E1" s="587"/>
      <c r="F1" s="587"/>
      <c r="G1" s="587"/>
    </row>
    <row r="2" spans="1:11">
      <c r="A2" s="587"/>
      <c r="B2" s="587"/>
      <c r="C2" s="587"/>
      <c r="D2" s="587"/>
      <c r="E2" s="587"/>
      <c r="F2" s="587"/>
      <c r="G2" s="587"/>
    </row>
    <row r="3" spans="1:11" ht="12">
      <c r="A3" s="360" t="s">
        <v>324</v>
      </c>
    </row>
    <row r="4" spans="1:11" ht="31.5" customHeight="1">
      <c r="A4" s="349" t="s">
        <v>140</v>
      </c>
      <c r="B4" s="350" t="s">
        <v>122</v>
      </c>
      <c r="C4" s="350" t="s">
        <v>123</v>
      </c>
      <c r="D4" s="350" t="s">
        <v>124</v>
      </c>
      <c r="E4" s="351" t="s">
        <v>182</v>
      </c>
      <c r="F4" s="350" t="s">
        <v>125</v>
      </c>
      <c r="G4" s="351" t="s">
        <v>181</v>
      </c>
      <c r="H4" s="350" t="s">
        <v>117</v>
      </c>
      <c r="I4" s="350" t="s">
        <v>126</v>
      </c>
      <c r="J4" s="351" t="s">
        <v>180</v>
      </c>
      <c r="K4" s="352" t="s">
        <v>5</v>
      </c>
    </row>
    <row r="5" spans="1:11" s="74" customFormat="1" ht="29.25" customHeight="1">
      <c r="A5" s="353" t="s">
        <v>127</v>
      </c>
      <c r="B5" s="354" t="s">
        <v>128</v>
      </c>
      <c r="C5" s="354" t="s">
        <v>129</v>
      </c>
      <c r="D5" s="354" t="s">
        <v>118</v>
      </c>
      <c r="E5" s="355" t="s">
        <v>183</v>
      </c>
      <c r="F5" s="354" t="s">
        <v>125</v>
      </c>
      <c r="G5" s="355" t="s">
        <v>184</v>
      </c>
      <c r="H5" s="354" t="s">
        <v>117</v>
      </c>
      <c r="I5" s="354" t="s">
        <v>116</v>
      </c>
      <c r="J5" s="355" t="s">
        <v>185</v>
      </c>
      <c r="K5" s="356" t="s">
        <v>47</v>
      </c>
    </row>
    <row r="6" spans="1:11" ht="12.75" customHeight="1">
      <c r="A6" s="88">
        <v>1990</v>
      </c>
      <c r="B6" s="9">
        <v>2153.98</v>
      </c>
      <c r="C6" s="9">
        <v>100625.579</v>
      </c>
      <c r="D6" s="9">
        <v>20023.368999999999</v>
      </c>
      <c r="E6" s="9">
        <v>17214.615000000002</v>
      </c>
      <c r="F6" s="9">
        <v>14538.618</v>
      </c>
      <c r="G6" s="9">
        <v>104180.272</v>
      </c>
      <c r="H6" s="9">
        <v>9222.1029999999992</v>
      </c>
      <c r="I6" s="9">
        <v>21099.003000000001</v>
      </c>
      <c r="J6" s="9">
        <v>106058.89899999998</v>
      </c>
      <c r="K6" s="109">
        <v>395116.43799999997</v>
      </c>
    </row>
    <row r="7" spans="1:11" ht="12.75" customHeight="1">
      <c r="A7" s="88">
        <v>1991</v>
      </c>
      <c r="B7" s="9">
        <v>2358.857</v>
      </c>
      <c r="C7" s="9">
        <v>102968.55899999999</v>
      </c>
      <c r="D7" s="9">
        <v>19126.321</v>
      </c>
      <c r="E7" s="9">
        <v>17506.841</v>
      </c>
      <c r="F7" s="9">
        <v>14048.978999999999</v>
      </c>
      <c r="G7" s="9">
        <v>110742.518</v>
      </c>
      <c r="H7" s="9">
        <v>9927.4560000000001</v>
      </c>
      <c r="I7" s="9">
        <v>20237</v>
      </c>
      <c r="J7" s="9">
        <v>107556.25800000003</v>
      </c>
      <c r="K7" s="109">
        <v>404472.52899999998</v>
      </c>
    </row>
    <row r="8" spans="1:11" ht="12.75" customHeight="1">
      <c r="A8" s="88">
        <v>1992</v>
      </c>
      <c r="B8" s="9">
        <v>2427.7269999999999</v>
      </c>
      <c r="C8" s="9">
        <v>100425.11900000001</v>
      </c>
      <c r="D8" s="9">
        <v>18659.46</v>
      </c>
      <c r="E8" s="9">
        <v>17440.347000000002</v>
      </c>
      <c r="F8" s="9">
        <v>13615.632</v>
      </c>
      <c r="G8" s="9">
        <v>116655.25599999999</v>
      </c>
      <c r="H8" s="9">
        <v>9812.0300000000007</v>
      </c>
      <c r="I8" s="9">
        <v>20599.661</v>
      </c>
      <c r="J8" s="9">
        <v>112322.68200000003</v>
      </c>
      <c r="K8" s="109">
        <v>411957.91400000011</v>
      </c>
    </row>
    <row r="9" spans="1:11" ht="12.75" customHeight="1">
      <c r="A9" s="88">
        <v>1993</v>
      </c>
      <c r="B9" s="9">
        <v>2317.4870000000001</v>
      </c>
      <c r="C9" s="9">
        <v>100436.78200000001</v>
      </c>
      <c r="D9" s="9">
        <v>19126.241000000002</v>
      </c>
      <c r="E9" s="9">
        <v>17527.145</v>
      </c>
      <c r="F9" s="9">
        <v>13208.915999999999</v>
      </c>
      <c r="G9" s="9">
        <v>121067.40300000001</v>
      </c>
      <c r="H9" s="9">
        <v>10215.466</v>
      </c>
      <c r="I9" s="9">
        <v>21787.748</v>
      </c>
      <c r="J9" s="9">
        <v>113149.337</v>
      </c>
      <c r="K9" s="109">
        <v>418836.52500000002</v>
      </c>
    </row>
    <row r="10" spans="1:11" ht="12.75" customHeight="1">
      <c r="A10" s="88">
        <v>1994</v>
      </c>
      <c r="B10" s="9">
        <v>2497.6860000000001</v>
      </c>
      <c r="C10" s="9">
        <v>97737.866999999998</v>
      </c>
      <c r="D10" s="9">
        <v>18258.855</v>
      </c>
      <c r="E10" s="9">
        <v>17692.004000000001</v>
      </c>
      <c r="F10" s="9">
        <v>12308.169</v>
      </c>
      <c r="G10" s="9">
        <v>125661.738</v>
      </c>
      <c r="H10" s="9">
        <v>10090.037</v>
      </c>
      <c r="I10" s="9">
        <v>23201.752</v>
      </c>
      <c r="J10" s="9">
        <v>117929.54300000001</v>
      </c>
      <c r="K10" s="109">
        <v>425377.65100000001</v>
      </c>
    </row>
    <row r="11" spans="1:11" ht="12.75" customHeight="1">
      <c r="A11" s="88">
        <v>1995</v>
      </c>
      <c r="B11" s="9">
        <v>2682.2310000000002</v>
      </c>
      <c r="C11" s="9">
        <v>98549.429000000004</v>
      </c>
      <c r="D11" s="9">
        <v>17765.03</v>
      </c>
      <c r="E11" s="9">
        <v>17374.855</v>
      </c>
      <c r="F11" s="9">
        <v>11637.423000000001</v>
      </c>
      <c r="G11" s="9">
        <v>130772.424</v>
      </c>
      <c r="H11" s="9">
        <v>10086.047</v>
      </c>
      <c r="I11" s="9">
        <v>25458.795999999998</v>
      </c>
      <c r="J11" s="9">
        <v>123331.28200000001</v>
      </c>
      <c r="K11" s="109">
        <v>437657.51699999999</v>
      </c>
    </row>
    <row r="12" spans="1:11" ht="12.75" customHeight="1">
      <c r="A12" s="88">
        <v>1996</v>
      </c>
      <c r="B12" s="9">
        <v>2698.7170000000001</v>
      </c>
      <c r="C12" s="9">
        <v>99162.721999999994</v>
      </c>
      <c r="D12" s="9">
        <v>17518.655999999999</v>
      </c>
      <c r="E12" s="9">
        <v>17724.584999999999</v>
      </c>
      <c r="F12" s="9">
        <v>11499.299000000001</v>
      </c>
      <c r="G12" s="9">
        <v>140062.99299999999</v>
      </c>
      <c r="H12" s="9">
        <v>10455.937</v>
      </c>
      <c r="I12" s="9">
        <v>25532.637999999999</v>
      </c>
      <c r="J12" s="9">
        <v>127051.891</v>
      </c>
      <c r="K12" s="109">
        <v>451707.43799999991</v>
      </c>
    </row>
    <row r="13" spans="1:11" ht="12.75" customHeight="1">
      <c r="A13" s="88">
        <v>1997</v>
      </c>
      <c r="B13" s="9">
        <v>2714.77</v>
      </c>
      <c r="C13" s="9">
        <v>102111.538</v>
      </c>
      <c r="D13" s="9">
        <v>17691.64</v>
      </c>
      <c r="E13" s="9">
        <v>17201.848999999998</v>
      </c>
      <c r="F13" s="9">
        <v>11807.993</v>
      </c>
      <c r="G13" s="9">
        <v>148085.432</v>
      </c>
      <c r="H13" s="9">
        <v>10261.866</v>
      </c>
      <c r="I13" s="9">
        <v>26910.333999999999</v>
      </c>
      <c r="J13" s="9">
        <v>129129.19</v>
      </c>
      <c r="K13" s="109">
        <v>465914.61199999991</v>
      </c>
    </row>
    <row r="14" spans="1:11" ht="12.75" customHeight="1">
      <c r="A14" s="88">
        <v>1998</v>
      </c>
      <c r="B14" s="9">
        <v>2541.221</v>
      </c>
      <c r="C14" s="9">
        <v>104570.82399999999</v>
      </c>
      <c r="D14" s="9">
        <v>16926.566999999999</v>
      </c>
      <c r="E14" s="9">
        <v>16295.870999999999</v>
      </c>
      <c r="F14" s="9">
        <v>11698.352999999999</v>
      </c>
      <c r="G14" s="9">
        <v>151808.361</v>
      </c>
      <c r="H14" s="9">
        <v>10484.315000000001</v>
      </c>
      <c r="I14" s="9">
        <v>28648</v>
      </c>
      <c r="J14" s="9">
        <v>133126.31800000003</v>
      </c>
      <c r="K14" s="109">
        <v>476099.83000000007</v>
      </c>
    </row>
    <row r="15" spans="1:11" ht="12.75" customHeight="1">
      <c r="A15" s="88">
        <v>1999</v>
      </c>
      <c r="B15" s="9">
        <v>3039.0309999999999</v>
      </c>
      <c r="C15" s="9">
        <v>104270.713</v>
      </c>
      <c r="D15" s="9">
        <v>16510.71</v>
      </c>
      <c r="E15" s="9">
        <v>16429.937000000002</v>
      </c>
      <c r="F15" s="9">
        <v>10818.822</v>
      </c>
      <c r="G15" s="9">
        <v>154930.929</v>
      </c>
      <c r="H15" s="9">
        <v>11395.846</v>
      </c>
      <c r="I15" s="9">
        <v>30280.36</v>
      </c>
      <c r="J15" s="9">
        <v>135623.32299999997</v>
      </c>
      <c r="K15" s="109">
        <v>483299.67099999997</v>
      </c>
    </row>
    <row r="16" spans="1:11" ht="12.75" customHeight="1">
      <c r="A16" s="88">
        <v>2000</v>
      </c>
      <c r="B16" s="9">
        <v>3283.5659999999998</v>
      </c>
      <c r="C16" s="9">
        <v>104937.315</v>
      </c>
      <c r="D16" s="9">
        <v>16386.149000000001</v>
      </c>
      <c r="E16" s="9">
        <v>17744.332999999999</v>
      </c>
      <c r="F16" s="9">
        <v>10832.528</v>
      </c>
      <c r="G16" s="9">
        <v>164590.60699999999</v>
      </c>
      <c r="H16" s="9">
        <v>10992.967000000001</v>
      </c>
      <c r="I16" s="9">
        <v>33278.671000000002</v>
      </c>
      <c r="J16" s="9">
        <v>137330</v>
      </c>
      <c r="K16" s="109">
        <v>499375.95900000003</v>
      </c>
    </row>
    <row r="17" spans="1:13" ht="12.75" customHeight="1">
      <c r="A17" s="88">
        <v>2001</v>
      </c>
      <c r="B17" s="9">
        <v>3205.9740000000002</v>
      </c>
      <c r="C17" s="9">
        <v>108684.076</v>
      </c>
      <c r="D17" s="9">
        <v>16052.531999999999</v>
      </c>
      <c r="E17" s="9">
        <v>18197.264999999999</v>
      </c>
      <c r="F17" s="9">
        <v>10681.558000000001</v>
      </c>
      <c r="G17" s="9">
        <v>165981.48499999999</v>
      </c>
      <c r="H17" s="9">
        <v>11232.72</v>
      </c>
      <c r="I17" s="9">
        <v>36274.188000000002</v>
      </c>
      <c r="J17" s="9">
        <v>142930.00400000002</v>
      </c>
      <c r="K17" s="109">
        <v>513239.80200000003</v>
      </c>
    </row>
    <row r="18" spans="1:13" ht="12.75" customHeight="1">
      <c r="A18" s="88">
        <v>2002</v>
      </c>
      <c r="B18" s="9">
        <v>3106</v>
      </c>
      <c r="C18" s="9">
        <v>114812.351</v>
      </c>
      <c r="D18" s="9">
        <v>15588.401</v>
      </c>
      <c r="E18" s="9">
        <v>18360.248</v>
      </c>
      <c r="F18" s="9">
        <v>10187.976000000001</v>
      </c>
      <c r="G18" s="9">
        <v>167590.27600000001</v>
      </c>
      <c r="H18" s="9">
        <v>11491.344999999999</v>
      </c>
      <c r="I18" s="9">
        <v>37965.536</v>
      </c>
      <c r="J18" s="9">
        <v>148237.99499999994</v>
      </c>
      <c r="K18" s="109">
        <v>527340.12799999991</v>
      </c>
    </row>
    <row r="19" spans="1:13" ht="12.75" customHeight="1">
      <c r="A19" s="88">
        <v>2003</v>
      </c>
      <c r="B19" s="9">
        <v>3469</v>
      </c>
      <c r="C19" s="9">
        <v>122122.204</v>
      </c>
      <c r="D19" s="9">
        <v>15818.355</v>
      </c>
      <c r="E19" s="9">
        <v>18889.932000000001</v>
      </c>
      <c r="F19" s="9">
        <v>10347</v>
      </c>
      <c r="G19" s="9">
        <v>169685.98499999999</v>
      </c>
      <c r="H19" s="9">
        <v>12018.218999999999</v>
      </c>
      <c r="I19" s="9">
        <v>41086.307000000001</v>
      </c>
      <c r="J19" s="9">
        <v>152678.2699999999</v>
      </c>
      <c r="K19" s="109">
        <v>546115.27199999988</v>
      </c>
    </row>
    <row r="20" spans="1:13" ht="12.75" customHeight="1">
      <c r="A20" s="88">
        <v>2004</v>
      </c>
      <c r="B20" s="9">
        <v>3581</v>
      </c>
      <c r="C20" s="9">
        <v>133193.424</v>
      </c>
      <c r="D20" s="9">
        <v>16091.013999999999</v>
      </c>
      <c r="E20" s="9">
        <v>19884.425999999999</v>
      </c>
      <c r="F20" s="9">
        <v>10403.171</v>
      </c>
      <c r="G20" s="9">
        <v>178549.71299999999</v>
      </c>
      <c r="H20" s="9">
        <v>12192.968999999999</v>
      </c>
      <c r="I20" s="9">
        <v>46113.521999999997</v>
      </c>
      <c r="J20" s="9">
        <v>158008.41800000001</v>
      </c>
      <c r="K20" s="109">
        <v>578017.65700000001</v>
      </c>
    </row>
    <row r="21" spans="1:13" ht="12.75" customHeight="1">
      <c r="A21" s="88">
        <v>2005</v>
      </c>
      <c r="B21" s="9">
        <v>3926</v>
      </c>
      <c r="C21" s="9">
        <v>144666.978</v>
      </c>
      <c r="D21" s="9">
        <v>16047.057000000001</v>
      </c>
      <c r="E21" s="9">
        <v>21814.406999999999</v>
      </c>
      <c r="F21" s="9">
        <v>10387.463</v>
      </c>
      <c r="G21" s="9">
        <v>192171.66899999999</v>
      </c>
      <c r="H21" s="9">
        <v>12483.058999999999</v>
      </c>
      <c r="I21" s="9">
        <v>51776.497000000003</v>
      </c>
      <c r="J21" s="9">
        <v>166592.10699999996</v>
      </c>
      <c r="K21" s="109">
        <v>619865.23699999996</v>
      </c>
    </row>
    <row r="22" spans="1:13" ht="12.75" customHeight="1">
      <c r="A22" s="88">
        <v>2006</v>
      </c>
      <c r="B22" s="9">
        <v>4483</v>
      </c>
      <c r="C22" s="9">
        <v>154469.48499999999</v>
      </c>
      <c r="D22" s="9">
        <v>15754.457</v>
      </c>
      <c r="E22" s="9">
        <v>22255.08</v>
      </c>
      <c r="F22" s="9">
        <v>10450.138000000001</v>
      </c>
      <c r="G22" s="9">
        <v>209830.3</v>
      </c>
      <c r="H22" s="9">
        <v>11945.459000000001</v>
      </c>
      <c r="I22" s="9">
        <v>56070.987000000001</v>
      </c>
      <c r="J22" s="9">
        <v>179938.70199999993</v>
      </c>
      <c r="K22" s="109">
        <v>665197.60799999989</v>
      </c>
      <c r="M22"/>
    </row>
    <row r="23" spans="1:13" ht="12.75" customHeight="1">
      <c r="A23" s="88">
        <v>2007</v>
      </c>
      <c r="B23" s="9">
        <v>4781</v>
      </c>
      <c r="C23" s="9">
        <v>160055.443</v>
      </c>
      <c r="D23" s="9">
        <v>15063.046</v>
      </c>
      <c r="E23" s="9">
        <v>22945.530999999999</v>
      </c>
      <c r="F23" s="9">
        <v>10568.880999999999</v>
      </c>
      <c r="G23" s="9">
        <v>230332.33499999999</v>
      </c>
      <c r="H23" s="9">
        <v>12111.529</v>
      </c>
      <c r="I23" s="9">
        <v>61837.01</v>
      </c>
      <c r="J23" s="9">
        <v>199299.56199999998</v>
      </c>
      <c r="K23" s="109">
        <v>716994.33699999994</v>
      </c>
    </row>
    <row r="24" spans="1:13" ht="12.75" customHeight="1">
      <c r="A24" s="88">
        <v>2008</v>
      </c>
      <c r="B24" s="9">
        <v>4509</v>
      </c>
      <c r="C24" s="9">
        <v>165940.321</v>
      </c>
      <c r="D24" s="9">
        <v>15236.63</v>
      </c>
      <c r="E24" s="9">
        <v>23879.388999999999</v>
      </c>
      <c r="F24" s="9">
        <v>10603.656999999999</v>
      </c>
      <c r="G24" s="9">
        <v>254406.78400000001</v>
      </c>
      <c r="H24" s="9">
        <v>13209.91</v>
      </c>
      <c r="I24" s="9">
        <v>67227.099000000002</v>
      </c>
      <c r="J24" s="9">
        <v>226082.77499999991</v>
      </c>
      <c r="K24" s="109">
        <v>781095.56499999994</v>
      </c>
    </row>
    <row r="25" spans="1:13" ht="12.75" customHeight="1">
      <c r="A25" s="88">
        <v>2009</v>
      </c>
      <c r="B25" s="9">
        <v>4359</v>
      </c>
      <c r="C25" s="9">
        <v>172070.97500000001</v>
      </c>
      <c r="D25" s="9">
        <v>14154.642</v>
      </c>
      <c r="E25" s="9">
        <v>25040.221000000001</v>
      </c>
      <c r="F25" s="9">
        <v>10786.313</v>
      </c>
      <c r="G25" s="9">
        <v>266630.92099999997</v>
      </c>
      <c r="H25" s="9">
        <v>13887.804</v>
      </c>
      <c r="I25" s="9">
        <v>76890.813999999998</v>
      </c>
      <c r="J25" s="9">
        <v>249213</v>
      </c>
      <c r="K25" s="109">
        <v>833033.57599999988</v>
      </c>
    </row>
    <row r="26" spans="1:13" ht="12.75" customHeight="1">
      <c r="A26" s="88">
        <v>2010</v>
      </c>
      <c r="B26" s="9">
        <v>4094</v>
      </c>
      <c r="C26" s="9">
        <v>183893.79500000001</v>
      </c>
      <c r="D26" s="9">
        <v>14572.050999999999</v>
      </c>
      <c r="E26" s="9">
        <v>27286.116999999998</v>
      </c>
      <c r="F26" s="9">
        <v>10552.632</v>
      </c>
      <c r="G26" s="9">
        <v>285029.87099999998</v>
      </c>
      <c r="H26" s="9">
        <v>15598.995999999999</v>
      </c>
      <c r="I26" s="9">
        <v>90997.163</v>
      </c>
      <c r="J26" s="9">
        <v>280740</v>
      </c>
      <c r="K26" s="109">
        <v>912764.625</v>
      </c>
    </row>
    <row r="27" spans="1:13" ht="12.75" customHeight="1">
      <c r="A27" s="93">
        <v>2011</v>
      </c>
      <c r="B27" s="201">
        <v>3847</v>
      </c>
      <c r="C27" s="201">
        <v>205011.239</v>
      </c>
      <c r="D27" s="201">
        <v>14208.08</v>
      </c>
      <c r="E27" s="201">
        <v>16806.815999999999</v>
      </c>
      <c r="F27" s="201">
        <v>8636.8169999999991</v>
      </c>
      <c r="G27" s="201">
        <v>298243.495</v>
      </c>
      <c r="H27" s="201">
        <v>16584.366000000002</v>
      </c>
      <c r="I27" s="201">
        <v>106297.842</v>
      </c>
      <c r="J27" s="201">
        <v>312187.27799999999</v>
      </c>
      <c r="K27" s="99">
        <v>981822.93299999996</v>
      </c>
    </row>
    <row r="28" spans="1:13" ht="15" customHeight="1">
      <c r="A28" s="13" t="s">
        <v>121</v>
      </c>
    </row>
    <row r="29" spans="1:13">
      <c r="K29" s="63"/>
    </row>
    <row r="30" spans="1:13">
      <c r="K30" s="63"/>
    </row>
    <row r="31" spans="1:13">
      <c r="K31" s="63"/>
    </row>
    <row r="32" spans="1:13">
      <c r="K32" s="63"/>
    </row>
    <row r="33" spans="11:11">
      <c r="K33" s="63"/>
    </row>
    <row r="34" spans="11:11">
      <c r="K34" s="63"/>
    </row>
    <row r="35" spans="11:11">
      <c r="K35" s="63"/>
    </row>
    <row r="36" spans="11:11">
      <c r="K36" s="63"/>
    </row>
    <row r="37" spans="11:11">
      <c r="K37" s="63"/>
    </row>
    <row r="38" spans="11:11">
      <c r="K38" s="63"/>
    </row>
    <row r="39" spans="11:11">
      <c r="K39" s="63"/>
    </row>
    <row r="40" spans="11:11">
      <c r="K40" s="63"/>
    </row>
    <row r="41" spans="11:11">
      <c r="K41" s="63"/>
    </row>
    <row r="42" spans="11:11">
      <c r="K42" s="63"/>
    </row>
    <row r="43" spans="11:11">
      <c r="K43" s="63"/>
    </row>
    <row r="44" spans="11:11">
      <c r="K44" s="63"/>
    </row>
    <row r="45" spans="11:11">
      <c r="K45" s="63"/>
    </row>
    <row r="46" spans="11:11">
      <c r="K46" s="63"/>
    </row>
  </sheetData>
  <mergeCells count="1">
    <mergeCell ref="A1:G2"/>
  </mergeCells>
  <pageMargins left="0.7" right="0.7" top="0.75" bottom="0.75" header="0.3" footer="0.3"/>
  <pageSetup paperSize="9" scale="85" orientation="portrait" r:id="rId1"/>
  <colBreaks count="1" manualBreakCount="1">
    <brk id="11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5"/>
  <dimension ref="A1:G50"/>
  <sheetViews>
    <sheetView zoomScaleNormal="100" workbookViewId="0">
      <selection activeCell="I1" sqref="I1"/>
    </sheetView>
  </sheetViews>
  <sheetFormatPr defaultRowHeight="11.25"/>
  <cols>
    <col min="1" max="1" width="13.33203125" customWidth="1"/>
    <col min="2" max="2" width="18.33203125" customWidth="1"/>
    <col min="3" max="3" width="17.5" customWidth="1"/>
    <col min="4" max="4" width="17.83203125" customWidth="1"/>
    <col min="5" max="5" width="16.6640625" bestFit="1" customWidth="1"/>
    <col min="6" max="6" width="16.6640625" customWidth="1"/>
    <col min="7" max="7" width="17.83203125" customWidth="1"/>
  </cols>
  <sheetData>
    <row r="1" spans="1:7" ht="12.75">
      <c r="A1" s="437" t="s">
        <v>257</v>
      </c>
      <c r="B1" s="437"/>
      <c r="C1" s="437"/>
      <c r="D1" s="437"/>
      <c r="E1" s="437"/>
      <c r="F1" s="437"/>
      <c r="G1" s="437"/>
    </row>
    <row r="2" spans="1:7" ht="12.75">
      <c r="A2" s="465" t="s">
        <v>258</v>
      </c>
      <c r="B2" s="437"/>
      <c r="C2" s="437"/>
      <c r="D2" s="437"/>
      <c r="E2" s="437"/>
      <c r="F2" s="437"/>
      <c r="G2" s="437"/>
    </row>
    <row r="3" spans="1:7" ht="12.75">
      <c r="A3" s="451" t="s">
        <v>140</v>
      </c>
      <c r="B3" s="588" t="s">
        <v>248</v>
      </c>
      <c r="C3" s="589"/>
      <c r="D3" s="588" t="s">
        <v>249</v>
      </c>
      <c r="E3" s="589"/>
      <c r="F3" s="590" t="s">
        <v>325</v>
      </c>
      <c r="G3" s="589"/>
    </row>
    <row r="4" spans="1:7" ht="12.75">
      <c r="A4" s="452"/>
      <c r="B4" s="452" t="s">
        <v>250</v>
      </c>
      <c r="C4" s="453" t="s">
        <v>149</v>
      </c>
      <c r="D4" s="452" t="s">
        <v>250</v>
      </c>
      <c r="E4" s="453" t="s">
        <v>149</v>
      </c>
      <c r="F4" s="454" t="s">
        <v>3</v>
      </c>
      <c r="G4" s="453" t="s">
        <v>149</v>
      </c>
    </row>
    <row r="5" spans="1:7" ht="12.75">
      <c r="A5" s="439" t="s">
        <v>127</v>
      </c>
      <c r="B5" s="591" t="s">
        <v>251</v>
      </c>
      <c r="C5" s="592"/>
      <c r="D5" s="591" t="s">
        <v>13</v>
      </c>
      <c r="E5" s="592"/>
      <c r="F5" s="591" t="s">
        <v>15</v>
      </c>
      <c r="G5" s="592"/>
    </row>
    <row r="6" spans="1:7" ht="12.75">
      <c r="A6" s="439"/>
      <c r="B6" s="439" t="s">
        <v>4</v>
      </c>
      <c r="C6" s="440" t="s">
        <v>72</v>
      </c>
      <c r="D6" s="439" t="s">
        <v>4</v>
      </c>
      <c r="E6" s="440" t="s">
        <v>72</v>
      </c>
      <c r="F6" s="441" t="s">
        <v>4</v>
      </c>
      <c r="G6" s="440" t="s">
        <v>72</v>
      </c>
    </row>
    <row r="7" spans="1:7" ht="12.75">
      <c r="A7" s="442"/>
      <c r="B7" s="442"/>
      <c r="C7" s="443" t="s">
        <v>252</v>
      </c>
      <c r="D7" s="442"/>
      <c r="E7" s="443" t="s">
        <v>252</v>
      </c>
      <c r="F7" s="444"/>
      <c r="G7" s="443" t="s">
        <v>252</v>
      </c>
    </row>
    <row r="8" spans="1:7" ht="12.75">
      <c r="A8" s="438">
        <v>1970</v>
      </c>
      <c r="B8" s="445">
        <v>655</v>
      </c>
      <c r="C8" s="446">
        <v>4414</v>
      </c>
      <c r="D8" s="445">
        <v>108</v>
      </c>
      <c r="E8" s="446">
        <v>220</v>
      </c>
      <c r="F8" s="447">
        <v>763</v>
      </c>
      <c r="G8" s="446">
        <v>4634</v>
      </c>
    </row>
    <row r="9" spans="1:7" ht="12.75">
      <c r="A9" s="438">
        <v>1971</v>
      </c>
      <c r="B9" s="445">
        <v>612</v>
      </c>
      <c r="C9" s="446">
        <v>4730</v>
      </c>
      <c r="D9" s="445">
        <v>107</v>
      </c>
      <c r="E9" s="446">
        <v>220</v>
      </c>
      <c r="F9" s="447">
        <v>719</v>
      </c>
      <c r="G9" s="446">
        <v>4950</v>
      </c>
    </row>
    <row r="10" spans="1:7" ht="12.75">
      <c r="A10" s="438">
        <v>1972</v>
      </c>
      <c r="B10" s="445">
        <v>586</v>
      </c>
      <c r="C10" s="446">
        <v>5105</v>
      </c>
      <c r="D10" s="445">
        <v>102</v>
      </c>
      <c r="E10" s="446">
        <v>246</v>
      </c>
      <c r="F10" s="447">
        <v>688</v>
      </c>
      <c r="G10" s="446">
        <v>5351</v>
      </c>
    </row>
    <row r="11" spans="1:7" ht="12.75">
      <c r="A11" s="438">
        <v>1973</v>
      </c>
      <c r="B11" s="445">
        <v>546</v>
      </c>
      <c r="C11" s="446">
        <v>5516</v>
      </c>
      <c r="D11" s="445">
        <v>104</v>
      </c>
      <c r="E11" s="446">
        <v>272</v>
      </c>
      <c r="F11" s="447">
        <v>650</v>
      </c>
      <c r="G11" s="446">
        <v>5788</v>
      </c>
    </row>
    <row r="12" spans="1:7" ht="12.75">
      <c r="A12" s="438">
        <v>1974</v>
      </c>
      <c r="B12" s="445">
        <v>513</v>
      </c>
      <c r="C12" s="446">
        <v>6678</v>
      </c>
      <c r="D12" s="445">
        <v>116</v>
      </c>
      <c r="E12" s="446">
        <v>313</v>
      </c>
      <c r="F12" s="447">
        <v>629</v>
      </c>
      <c r="G12" s="446">
        <v>6991</v>
      </c>
    </row>
    <row r="13" spans="1:7" ht="12.75">
      <c r="A13" s="438">
        <v>1975</v>
      </c>
      <c r="B13" s="445">
        <v>497</v>
      </c>
      <c r="C13" s="446">
        <v>7422</v>
      </c>
      <c r="D13" s="445">
        <v>116</v>
      </c>
      <c r="E13" s="446">
        <v>289</v>
      </c>
      <c r="F13" s="447">
        <v>613</v>
      </c>
      <c r="G13" s="446">
        <v>7711</v>
      </c>
    </row>
    <row r="14" spans="1:7" ht="12.75">
      <c r="A14" s="438">
        <v>1976</v>
      </c>
      <c r="B14" s="445">
        <v>456</v>
      </c>
      <c r="C14" s="446">
        <v>6723</v>
      </c>
      <c r="D14" s="445">
        <v>106</v>
      </c>
      <c r="E14" s="446">
        <v>286</v>
      </c>
      <c r="F14" s="447">
        <v>562</v>
      </c>
      <c r="G14" s="446">
        <v>7009</v>
      </c>
    </row>
    <row r="15" spans="1:7" ht="12.75">
      <c r="A15" s="438">
        <v>1977</v>
      </c>
      <c r="B15" s="445">
        <v>443</v>
      </c>
      <c r="C15" s="446">
        <v>6563</v>
      </c>
      <c r="D15" s="445">
        <v>102</v>
      </c>
      <c r="E15" s="446">
        <v>269</v>
      </c>
      <c r="F15" s="447">
        <v>545</v>
      </c>
      <c r="G15" s="446">
        <v>6832</v>
      </c>
    </row>
    <row r="16" spans="1:7" ht="12.75">
      <c r="A16" s="438">
        <v>1978</v>
      </c>
      <c r="B16" s="445">
        <v>410</v>
      </c>
      <c r="C16" s="446">
        <v>5269</v>
      </c>
      <c r="D16" s="445">
        <v>103</v>
      </c>
      <c r="E16" s="446">
        <v>239</v>
      </c>
      <c r="F16" s="447">
        <v>513</v>
      </c>
      <c r="G16" s="446">
        <v>5508</v>
      </c>
    </row>
    <row r="17" spans="1:7" ht="12.75">
      <c r="A17" s="438">
        <v>1979</v>
      </c>
      <c r="B17" s="445">
        <v>406</v>
      </c>
      <c r="C17" s="446">
        <v>4054</v>
      </c>
      <c r="D17" s="445">
        <v>107</v>
      </c>
      <c r="E17" s="446">
        <v>251</v>
      </c>
      <c r="F17" s="447">
        <v>513</v>
      </c>
      <c r="G17" s="446">
        <v>4305</v>
      </c>
    </row>
    <row r="18" spans="1:7" ht="12.75">
      <c r="A18" s="438">
        <v>1980</v>
      </c>
      <c r="B18" s="445">
        <v>398</v>
      </c>
      <c r="C18" s="446">
        <v>3707</v>
      </c>
      <c r="D18" s="445">
        <v>112</v>
      </c>
      <c r="E18" s="446">
        <v>272</v>
      </c>
      <c r="F18" s="447">
        <v>510</v>
      </c>
      <c r="G18" s="446">
        <v>3979</v>
      </c>
    </row>
    <row r="19" spans="1:7" ht="12.75">
      <c r="A19" s="438">
        <v>1981</v>
      </c>
      <c r="B19" s="445">
        <v>374</v>
      </c>
      <c r="C19" s="446">
        <v>3394</v>
      </c>
      <c r="D19" s="445">
        <v>110</v>
      </c>
      <c r="E19" s="446">
        <v>235</v>
      </c>
      <c r="F19" s="447">
        <v>484</v>
      </c>
      <c r="G19" s="446">
        <v>3629</v>
      </c>
    </row>
    <row r="20" spans="1:7" ht="12.75">
      <c r="A20" s="438">
        <v>1982</v>
      </c>
      <c r="B20" s="445">
        <v>354</v>
      </c>
      <c r="C20" s="446">
        <v>3073</v>
      </c>
      <c r="D20" s="445">
        <v>114</v>
      </c>
      <c r="E20" s="446">
        <v>240</v>
      </c>
      <c r="F20" s="447">
        <v>468</v>
      </c>
      <c r="G20" s="446">
        <v>3313</v>
      </c>
    </row>
    <row r="21" spans="1:7" ht="12.75">
      <c r="A21" s="438">
        <v>1983</v>
      </c>
      <c r="B21" s="445">
        <v>353</v>
      </c>
      <c r="C21" s="446">
        <v>3012</v>
      </c>
      <c r="D21" s="445">
        <v>118</v>
      </c>
      <c r="E21" s="446">
        <v>246</v>
      </c>
      <c r="F21" s="447">
        <v>471</v>
      </c>
      <c r="G21" s="446">
        <v>3258</v>
      </c>
    </row>
    <row r="22" spans="1:7" ht="12.75">
      <c r="A22" s="438">
        <v>1984</v>
      </c>
      <c r="B22" s="445">
        <v>354</v>
      </c>
      <c r="C22" s="446">
        <v>2826</v>
      </c>
      <c r="D22" s="445">
        <v>122</v>
      </c>
      <c r="E22" s="446">
        <v>217</v>
      </c>
      <c r="F22" s="447">
        <v>476</v>
      </c>
      <c r="G22" s="446">
        <v>3043</v>
      </c>
    </row>
    <row r="23" spans="1:7" ht="12.75">
      <c r="A23" s="438">
        <v>1985</v>
      </c>
      <c r="B23" s="445">
        <v>321</v>
      </c>
      <c r="C23" s="446">
        <v>2382</v>
      </c>
      <c r="D23" s="445">
        <v>123</v>
      </c>
      <c r="E23" s="446">
        <v>237</v>
      </c>
      <c r="F23" s="447">
        <v>444</v>
      </c>
      <c r="G23" s="446">
        <v>2619</v>
      </c>
    </row>
    <row r="24" spans="1:7" ht="12.75">
      <c r="A24" s="438">
        <v>1986</v>
      </c>
      <c r="B24" s="445">
        <v>305</v>
      </c>
      <c r="C24" s="446">
        <v>1886</v>
      </c>
      <c r="D24" s="445">
        <v>132</v>
      </c>
      <c r="E24" s="446">
        <v>329</v>
      </c>
      <c r="F24" s="447">
        <v>437</v>
      </c>
      <c r="G24" s="446">
        <v>2215</v>
      </c>
    </row>
    <row r="25" spans="1:7" ht="12.75">
      <c r="A25" s="438">
        <v>1987</v>
      </c>
      <c r="B25" s="445">
        <v>279</v>
      </c>
      <c r="C25" s="446">
        <v>1624</v>
      </c>
      <c r="D25" s="445">
        <v>139</v>
      </c>
      <c r="E25" s="446">
        <v>428</v>
      </c>
      <c r="F25" s="447">
        <v>418</v>
      </c>
      <c r="G25" s="446">
        <v>2052</v>
      </c>
    </row>
    <row r="26" spans="1:7" ht="12.75">
      <c r="A26" s="438">
        <v>1988</v>
      </c>
      <c r="B26" s="445">
        <v>266</v>
      </c>
      <c r="C26" s="446">
        <v>1586</v>
      </c>
      <c r="D26" s="445">
        <v>143</v>
      </c>
      <c r="E26" s="446">
        <v>442</v>
      </c>
      <c r="F26" s="447">
        <v>409</v>
      </c>
      <c r="G26" s="446">
        <v>2028</v>
      </c>
    </row>
    <row r="27" spans="1:7" ht="12.75">
      <c r="A27" s="438">
        <v>1989</v>
      </c>
      <c r="B27" s="445">
        <v>273</v>
      </c>
      <c r="C27" s="446">
        <v>1936</v>
      </c>
      <c r="D27" s="445">
        <v>162</v>
      </c>
      <c r="E27" s="446">
        <v>527</v>
      </c>
      <c r="F27" s="447">
        <v>435</v>
      </c>
      <c r="G27" s="446">
        <v>2463</v>
      </c>
    </row>
    <row r="28" spans="1:7" ht="12.75">
      <c r="A28" s="438">
        <v>1990</v>
      </c>
      <c r="B28" s="445">
        <v>274</v>
      </c>
      <c r="C28" s="446">
        <v>2312</v>
      </c>
      <c r="D28" s="445">
        <v>172</v>
      </c>
      <c r="E28" s="446">
        <v>608</v>
      </c>
      <c r="F28" s="447">
        <v>446</v>
      </c>
      <c r="G28" s="446">
        <v>2920</v>
      </c>
    </row>
    <row r="29" spans="1:7" ht="12.75">
      <c r="A29" s="438">
        <v>1991</v>
      </c>
      <c r="B29" s="445">
        <v>274</v>
      </c>
      <c r="C29" s="446">
        <v>2516</v>
      </c>
      <c r="D29" s="445">
        <v>181</v>
      </c>
      <c r="E29" s="446">
        <v>687</v>
      </c>
      <c r="F29" s="447">
        <v>455</v>
      </c>
      <c r="G29" s="446">
        <v>3203</v>
      </c>
    </row>
    <row r="30" spans="1:7" ht="12.75">
      <c r="A30" s="438">
        <v>1992</v>
      </c>
      <c r="B30" s="445">
        <v>257</v>
      </c>
      <c r="C30" s="446">
        <v>2334</v>
      </c>
      <c r="D30" s="445">
        <v>179</v>
      </c>
      <c r="E30" s="446">
        <v>710</v>
      </c>
      <c r="F30" s="447">
        <v>436</v>
      </c>
      <c r="G30" s="446">
        <v>3044</v>
      </c>
    </row>
    <row r="31" spans="1:7" ht="12.75">
      <c r="A31" s="438">
        <v>1993</v>
      </c>
      <c r="B31" s="445">
        <v>232</v>
      </c>
      <c r="C31" s="446">
        <v>1764</v>
      </c>
      <c r="D31" s="445">
        <v>185</v>
      </c>
      <c r="E31" s="446">
        <v>575</v>
      </c>
      <c r="F31" s="447">
        <v>417</v>
      </c>
      <c r="G31" s="446">
        <v>2339</v>
      </c>
    </row>
    <row r="32" spans="1:7" ht="12.75">
      <c r="A32" s="438">
        <v>1994</v>
      </c>
      <c r="B32" s="445">
        <v>227</v>
      </c>
      <c r="C32" s="446">
        <v>2094</v>
      </c>
      <c r="D32" s="445">
        <v>186</v>
      </c>
      <c r="E32" s="446">
        <v>617</v>
      </c>
      <c r="F32" s="447">
        <v>413</v>
      </c>
      <c r="G32" s="446">
        <v>2711</v>
      </c>
    </row>
    <row r="33" spans="1:7" ht="12.75">
      <c r="A33" s="438">
        <v>1995</v>
      </c>
      <c r="B33" s="445">
        <v>241</v>
      </c>
      <c r="C33" s="446">
        <v>2235</v>
      </c>
      <c r="D33" s="445">
        <v>189</v>
      </c>
      <c r="E33" s="446">
        <v>647</v>
      </c>
      <c r="F33" s="447">
        <v>430</v>
      </c>
      <c r="G33" s="446">
        <v>2882</v>
      </c>
    </row>
    <row r="34" spans="1:7" ht="12.75">
      <c r="A34" s="438">
        <v>1996</v>
      </c>
      <c r="B34" s="445">
        <v>254</v>
      </c>
      <c r="C34" s="446">
        <v>2286</v>
      </c>
      <c r="D34" s="445">
        <v>196</v>
      </c>
      <c r="E34" s="446">
        <v>662</v>
      </c>
      <c r="F34" s="447">
        <v>450</v>
      </c>
      <c r="G34" s="446">
        <v>2948</v>
      </c>
    </row>
    <row r="35" spans="1:7" ht="12.75">
      <c r="A35" s="438">
        <v>1997</v>
      </c>
      <c r="B35" s="445">
        <v>236</v>
      </c>
      <c r="C35" s="446">
        <v>2072</v>
      </c>
      <c r="D35" s="445">
        <v>181</v>
      </c>
      <c r="E35" s="446">
        <v>570</v>
      </c>
      <c r="F35" s="447">
        <v>417</v>
      </c>
      <c r="G35" s="446">
        <v>2642</v>
      </c>
    </row>
    <row r="36" spans="1:7" ht="12.75">
      <c r="A36" s="438">
        <v>1998</v>
      </c>
      <c r="B36" s="445">
        <v>226</v>
      </c>
      <c r="C36" s="446">
        <v>2132</v>
      </c>
      <c r="D36" s="445">
        <v>186</v>
      </c>
      <c r="E36" s="446">
        <v>576</v>
      </c>
      <c r="F36" s="447">
        <v>412</v>
      </c>
      <c r="G36" s="446">
        <v>2708</v>
      </c>
    </row>
    <row r="37" spans="1:7" ht="12.75">
      <c r="A37" s="438">
        <v>1999</v>
      </c>
      <c r="B37" s="445">
        <v>229</v>
      </c>
      <c r="C37" s="446">
        <v>2244</v>
      </c>
      <c r="D37" s="445">
        <v>183</v>
      </c>
      <c r="E37" s="446">
        <v>617</v>
      </c>
      <c r="F37" s="447">
        <v>412</v>
      </c>
      <c r="G37" s="446">
        <v>2861</v>
      </c>
    </row>
    <row r="38" spans="1:7" ht="12.75">
      <c r="A38" s="438">
        <v>2000</v>
      </c>
      <c r="B38" s="445">
        <v>225</v>
      </c>
      <c r="C38" s="446">
        <v>2185</v>
      </c>
      <c r="D38" s="445">
        <v>177</v>
      </c>
      <c r="E38" s="446">
        <v>613</v>
      </c>
      <c r="F38" s="447">
        <v>402</v>
      </c>
      <c r="G38" s="446">
        <v>2798</v>
      </c>
    </row>
    <row r="39" spans="1:7" ht="12.75">
      <c r="A39" s="438">
        <v>2001</v>
      </c>
      <c r="B39" s="445">
        <v>220</v>
      </c>
      <c r="C39" s="446">
        <v>2181</v>
      </c>
      <c r="D39" s="445">
        <v>179</v>
      </c>
      <c r="E39" s="446">
        <v>663</v>
      </c>
      <c r="F39" s="447">
        <v>399</v>
      </c>
      <c r="G39" s="446">
        <v>2844</v>
      </c>
    </row>
    <row r="40" spans="1:7" ht="12.75">
      <c r="A40" s="438">
        <v>2002</v>
      </c>
      <c r="B40" s="445">
        <v>229</v>
      </c>
      <c r="C40" s="446">
        <v>2339</v>
      </c>
      <c r="D40" s="445">
        <v>201</v>
      </c>
      <c r="E40" s="446">
        <v>743</v>
      </c>
      <c r="F40" s="447">
        <v>430</v>
      </c>
      <c r="G40" s="446">
        <v>3082</v>
      </c>
    </row>
    <row r="41" spans="1:7" ht="12.75">
      <c r="A41" s="438">
        <v>2003</v>
      </c>
      <c r="B41" s="445">
        <v>195</v>
      </c>
      <c r="C41" s="446">
        <v>2179.6570000000002</v>
      </c>
      <c r="D41" s="445">
        <v>203</v>
      </c>
      <c r="E41" s="446">
        <v>736.36500000000001</v>
      </c>
      <c r="F41" s="447">
        <v>398</v>
      </c>
      <c r="G41" s="446">
        <v>2916.0219999999999</v>
      </c>
    </row>
    <row r="42" spans="1:7" ht="12.75">
      <c r="A42" s="438">
        <v>2004</v>
      </c>
      <c r="B42" s="445">
        <v>196</v>
      </c>
      <c r="C42" s="446">
        <v>2263.6280000000002</v>
      </c>
      <c r="D42" s="445">
        <v>209</v>
      </c>
      <c r="E42" s="446">
        <v>808.04200000000003</v>
      </c>
      <c r="F42" s="447">
        <v>405</v>
      </c>
      <c r="G42" s="446">
        <v>3071.67</v>
      </c>
    </row>
    <row r="43" spans="1:7" ht="12.75">
      <c r="A43" s="438">
        <v>2005</v>
      </c>
      <c r="B43" s="445">
        <v>207</v>
      </c>
      <c r="C43" s="446">
        <v>2510.0050000000001</v>
      </c>
      <c r="D43" s="445">
        <v>211</v>
      </c>
      <c r="E43" s="446">
        <v>849.89400000000012</v>
      </c>
      <c r="F43" s="447">
        <v>418</v>
      </c>
      <c r="G43" s="446">
        <v>3359.8990000000003</v>
      </c>
    </row>
    <row r="44" spans="1:7" ht="12.75">
      <c r="A44" s="438">
        <v>2006</v>
      </c>
      <c r="B44" s="445">
        <v>222</v>
      </c>
      <c r="C44" s="446">
        <v>2907.8990000000003</v>
      </c>
      <c r="D44" s="445">
        <v>211</v>
      </c>
      <c r="E44" s="446">
        <v>935.875</v>
      </c>
      <c r="F44" s="447">
        <v>433</v>
      </c>
      <c r="G44" s="446">
        <v>3843.7740000000003</v>
      </c>
    </row>
    <row r="45" spans="1:7" ht="12.75">
      <c r="A45" s="438">
        <v>2007</v>
      </c>
      <c r="B45" s="445">
        <v>212</v>
      </c>
      <c r="C45" s="446">
        <v>3254</v>
      </c>
      <c r="D45" s="445">
        <v>217</v>
      </c>
      <c r="E45" s="446">
        <v>1012</v>
      </c>
      <c r="F45" s="447">
        <v>429</v>
      </c>
      <c r="G45" s="446">
        <v>4266</v>
      </c>
    </row>
    <row r="46" spans="1:7" ht="12.75">
      <c r="A46" s="438">
        <v>2008</v>
      </c>
      <c r="B46" s="445">
        <v>209</v>
      </c>
      <c r="C46" s="446">
        <v>3435</v>
      </c>
      <c r="D46" s="445">
        <v>219</v>
      </c>
      <c r="E46" s="446">
        <v>1074</v>
      </c>
      <c r="F46" s="447">
        <v>428</v>
      </c>
      <c r="G46" s="446">
        <v>4509</v>
      </c>
    </row>
    <row r="47" spans="1:7" ht="12.75">
      <c r="A47" s="438">
        <v>2009</v>
      </c>
      <c r="B47" s="445">
        <v>192</v>
      </c>
      <c r="C47" s="446">
        <v>3229</v>
      </c>
      <c r="D47" s="445">
        <v>217</v>
      </c>
      <c r="E47" s="446">
        <v>1126</v>
      </c>
      <c r="F47" s="447">
        <v>409</v>
      </c>
      <c r="G47" s="446">
        <v>4355</v>
      </c>
    </row>
    <row r="48" spans="1:7" ht="12.75">
      <c r="A48" s="438">
        <v>2010</v>
      </c>
      <c r="B48" s="445">
        <v>173</v>
      </c>
      <c r="C48" s="446">
        <v>2925.3</v>
      </c>
      <c r="D48" s="445">
        <v>224</v>
      </c>
      <c r="E48" s="446">
        <v>1168.3</v>
      </c>
      <c r="F48" s="447">
        <v>397</v>
      </c>
      <c r="G48" s="446">
        <v>4094</v>
      </c>
    </row>
    <row r="49" spans="1:7" ht="12.75">
      <c r="A49" s="448">
        <v>2011</v>
      </c>
      <c r="B49" s="449">
        <v>155</v>
      </c>
      <c r="C49" s="450">
        <v>2685</v>
      </c>
      <c r="D49" s="449">
        <v>220</v>
      </c>
      <c r="E49" s="450">
        <v>1162</v>
      </c>
      <c r="F49" s="449">
        <v>375</v>
      </c>
      <c r="G49" s="450">
        <v>3847</v>
      </c>
    </row>
    <row r="50" spans="1:7">
      <c r="A50" s="79" t="s">
        <v>326</v>
      </c>
    </row>
  </sheetData>
  <mergeCells count="6">
    <mergeCell ref="B3:C3"/>
    <mergeCell ref="D3:E3"/>
    <mergeCell ref="F3:G3"/>
    <mergeCell ref="B5:C5"/>
    <mergeCell ref="D5:E5"/>
    <mergeCell ref="F5:G5"/>
  </mergeCells>
  <pageMargins left="0.7" right="0.7" top="0.75" bottom="0.75" header="0.3" footer="0.3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D7"/>
  <sheetViews>
    <sheetView workbookViewId="0">
      <selection activeCell="F1" sqref="F1"/>
    </sheetView>
  </sheetViews>
  <sheetFormatPr defaultRowHeight="11.25"/>
  <cols>
    <col min="2" max="2" width="4.1640625" customWidth="1"/>
    <col min="3" max="4" width="30.33203125" customWidth="1"/>
  </cols>
  <sheetData>
    <row r="1" spans="2:4" ht="12" thickBot="1"/>
    <row r="2" spans="2:4" ht="12" thickBot="1">
      <c r="B2" s="507"/>
      <c r="C2" s="508" t="s">
        <v>333</v>
      </c>
      <c r="D2" s="508" t="s">
        <v>334</v>
      </c>
    </row>
    <row r="3" spans="2:4" ht="18.75" thickBot="1">
      <c r="B3" s="509" t="s">
        <v>200</v>
      </c>
      <c r="C3" s="510" t="s">
        <v>344</v>
      </c>
      <c r="D3" s="510" t="s">
        <v>335</v>
      </c>
    </row>
    <row r="4" spans="2:4" ht="12" thickBot="1">
      <c r="B4" s="511" t="s">
        <v>186</v>
      </c>
      <c r="C4" s="510" t="s">
        <v>336</v>
      </c>
      <c r="D4" s="510" t="s">
        <v>337</v>
      </c>
    </row>
    <row r="5" spans="2:4" ht="18.75" thickBot="1">
      <c r="B5" s="512" t="s">
        <v>345</v>
      </c>
      <c r="C5" s="510" t="s">
        <v>338</v>
      </c>
      <c r="D5" s="510" t="s">
        <v>339</v>
      </c>
    </row>
    <row r="6" spans="2:4" ht="12" thickBot="1">
      <c r="B6" s="511" t="s">
        <v>141</v>
      </c>
      <c r="C6" s="510" t="s">
        <v>342</v>
      </c>
      <c r="D6" s="510" t="s">
        <v>343</v>
      </c>
    </row>
    <row r="7" spans="2:4" ht="12" thickBot="1">
      <c r="B7" s="511" t="s">
        <v>287</v>
      </c>
      <c r="C7" s="510" t="s">
        <v>340</v>
      </c>
      <c r="D7" s="510" t="s">
        <v>341</v>
      </c>
    </row>
  </sheetData>
  <pageMargins left="0.7" right="0.7" top="0.75" bottom="0.75" header="0.3" footer="0.3"/>
  <ignoredErrors>
    <ignoredError sqref="B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tabColor theme="4" tint="0.39997558519241921"/>
  </sheetPr>
  <dimension ref="A1:S57"/>
  <sheetViews>
    <sheetView zoomScaleNormal="100" workbookViewId="0">
      <selection activeCell="N1" sqref="N1"/>
    </sheetView>
  </sheetViews>
  <sheetFormatPr defaultRowHeight="11.25"/>
  <cols>
    <col min="1" max="1" width="43.83203125" style="1" bestFit="1" customWidth="1"/>
    <col min="2" max="2" width="11.33203125" style="1" customWidth="1"/>
    <col min="3" max="3" width="2.5" style="1" customWidth="1"/>
    <col min="4" max="4" width="12.83203125" style="1" customWidth="1"/>
    <col min="5" max="5" width="3.1640625" style="1" customWidth="1"/>
    <col min="6" max="6" width="11" style="1" customWidth="1"/>
    <col min="7" max="7" width="2.83203125" style="1" customWidth="1"/>
    <col min="8" max="8" width="12.83203125" style="1" customWidth="1"/>
    <col min="9" max="9" width="2" style="1" customWidth="1"/>
    <col min="10" max="10" width="10.83203125" style="1" customWidth="1"/>
    <col min="11" max="11" width="2.5" style="1" customWidth="1"/>
    <col min="12" max="12" width="12.83203125" style="1" customWidth="1"/>
    <col min="13" max="13" width="2.33203125" style="1" customWidth="1"/>
    <col min="14" max="16384" width="9.33203125" style="1"/>
  </cols>
  <sheetData>
    <row r="1" spans="1:13" ht="15">
      <c r="A1" s="64" t="s">
        <v>265</v>
      </c>
    </row>
    <row r="2" spans="1:13">
      <c r="A2" s="1" t="s">
        <v>270</v>
      </c>
    </row>
    <row r="3" spans="1:13" ht="12.75">
      <c r="A3" s="203" t="s">
        <v>1</v>
      </c>
      <c r="B3" s="515" t="s">
        <v>157</v>
      </c>
      <c r="C3" s="516"/>
      <c r="D3" s="516"/>
      <c r="E3" s="278"/>
      <c r="F3" s="515" t="s">
        <v>158</v>
      </c>
      <c r="G3" s="516"/>
      <c r="H3" s="516"/>
      <c r="I3" s="277"/>
      <c r="J3" s="515" t="s">
        <v>5</v>
      </c>
      <c r="K3" s="516"/>
      <c r="L3" s="516"/>
      <c r="M3" s="247"/>
    </row>
    <row r="4" spans="1:13" ht="12.75">
      <c r="A4" s="207"/>
      <c r="B4" s="514" t="s">
        <v>312</v>
      </c>
      <c r="C4" s="513"/>
      <c r="D4" s="513"/>
      <c r="E4" s="494"/>
      <c r="F4" s="513" t="s">
        <v>313</v>
      </c>
      <c r="G4" s="513"/>
      <c r="H4" s="513"/>
      <c r="I4" s="493"/>
      <c r="J4" s="514" t="s">
        <v>47</v>
      </c>
      <c r="K4" s="513"/>
      <c r="L4" s="513"/>
      <c r="M4" s="248"/>
    </row>
    <row r="5" spans="1:13" ht="19.5" customHeight="1">
      <c r="A5" s="204" t="s">
        <v>2</v>
      </c>
      <c r="B5" s="207" t="s">
        <v>3</v>
      </c>
      <c r="C5" s="3"/>
      <c r="D5" s="3" t="s">
        <v>149</v>
      </c>
      <c r="E5" s="241"/>
      <c r="F5" s="207" t="s">
        <v>3</v>
      </c>
      <c r="G5" s="3"/>
      <c r="H5" s="3" t="s">
        <v>149</v>
      </c>
      <c r="I5" s="241"/>
      <c r="J5" s="207" t="s">
        <v>3</v>
      </c>
      <c r="K5" s="3"/>
      <c r="L5" s="3" t="s">
        <v>149</v>
      </c>
      <c r="M5" s="248"/>
    </row>
    <row r="6" spans="1:13" ht="49.5" customHeight="1">
      <c r="A6" s="205"/>
      <c r="B6" s="286" t="s">
        <v>4</v>
      </c>
      <c r="C6" s="287"/>
      <c r="D6" s="287" t="s">
        <v>197</v>
      </c>
      <c r="E6" s="288"/>
      <c r="F6" s="286" t="s">
        <v>4</v>
      </c>
      <c r="G6" s="287"/>
      <c r="H6" s="287" t="s">
        <v>197</v>
      </c>
      <c r="I6" s="288"/>
      <c r="J6" s="286" t="s">
        <v>4</v>
      </c>
      <c r="K6" s="287"/>
      <c r="L6" s="287" t="s">
        <v>197</v>
      </c>
      <c r="M6" s="291"/>
    </row>
    <row r="7" spans="1:13" ht="12.75">
      <c r="A7" s="203" t="s">
        <v>7</v>
      </c>
      <c r="B7" s="238">
        <v>62</v>
      </c>
      <c r="C7" s="235"/>
      <c r="D7" s="95">
        <v>2.996</v>
      </c>
      <c r="E7" s="251"/>
      <c r="F7" s="235">
        <v>173</v>
      </c>
      <c r="G7" s="235"/>
      <c r="H7" s="95">
        <v>2925.25</v>
      </c>
      <c r="I7" s="235" t="s">
        <v>141</v>
      </c>
      <c r="J7" s="246">
        <f>B7+F7</f>
        <v>235</v>
      </c>
      <c r="K7" s="85"/>
      <c r="L7" s="95">
        <f>H7+D7</f>
        <v>2928.2460000000001</v>
      </c>
      <c r="M7" s="248"/>
    </row>
    <row r="8" spans="1:13" ht="12.75">
      <c r="A8" s="207" t="s">
        <v>291</v>
      </c>
      <c r="B8" s="238">
        <v>533</v>
      </c>
      <c r="C8" s="235" t="s">
        <v>141</v>
      </c>
      <c r="D8" s="95">
        <v>20.109000000000002</v>
      </c>
      <c r="E8" s="243" t="s">
        <v>141</v>
      </c>
      <c r="F8" s="235">
        <v>224</v>
      </c>
      <c r="G8" s="235" t="s">
        <v>141</v>
      </c>
      <c r="H8" s="95">
        <v>1168.3</v>
      </c>
      <c r="I8" s="235" t="s">
        <v>141</v>
      </c>
      <c r="J8" s="238">
        <f>B8+F8</f>
        <v>757</v>
      </c>
      <c r="K8" s="86"/>
      <c r="L8" s="95">
        <f>H8+D8</f>
        <v>1188.4089999999999</v>
      </c>
      <c r="M8" s="248"/>
    </row>
    <row r="9" spans="1:13" ht="12.75">
      <c r="A9" s="208" t="s">
        <v>8</v>
      </c>
      <c r="B9" s="239">
        <f>SUM(B7:B8)</f>
        <v>595</v>
      </c>
      <c r="C9" s="234"/>
      <c r="D9" s="96">
        <f>SUM(D7:D8)</f>
        <v>23.105</v>
      </c>
      <c r="E9" s="244"/>
      <c r="F9" s="234">
        <f>SUM(F7:F8)</f>
        <v>397</v>
      </c>
      <c r="G9" s="234"/>
      <c r="H9" s="96">
        <f>SUM(H7:H8)</f>
        <v>4093.55</v>
      </c>
      <c r="I9" s="234"/>
      <c r="J9" s="239">
        <f>SUM(J7:J8)</f>
        <v>992</v>
      </c>
      <c r="K9" s="87"/>
      <c r="L9" s="96">
        <f>SUM(L7:L8)</f>
        <v>4116.6549999999997</v>
      </c>
      <c r="M9" s="248"/>
    </row>
    <row r="10" spans="1:13" ht="12.75">
      <c r="A10" s="207"/>
      <c r="B10" s="238"/>
      <c r="C10" s="235"/>
      <c r="D10" s="95"/>
      <c r="E10" s="243"/>
      <c r="F10" s="235"/>
      <c r="G10" s="235"/>
      <c r="H10" s="95"/>
      <c r="I10" s="235"/>
      <c r="J10" s="238"/>
      <c r="K10" s="86"/>
      <c r="L10" s="95"/>
      <c r="M10" s="248"/>
    </row>
    <row r="11" spans="1:13" ht="12.75">
      <c r="A11" s="207" t="s">
        <v>9</v>
      </c>
      <c r="B11" s="238">
        <v>107</v>
      </c>
      <c r="C11" s="235"/>
      <c r="D11" s="95">
        <v>5.1740000000000004</v>
      </c>
      <c r="E11" s="243"/>
      <c r="F11" s="235">
        <v>120</v>
      </c>
      <c r="G11" s="235"/>
      <c r="H11" s="95">
        <v>75.844999999999999</v>
      </c>
      <c r="I11" s="235"/>
      <c r="J11" s="238">
        <f>B11+F11</f>
        <v>227</v>
      </c>
      <c r="K11" s="86"/>
      <c r="L11" s="95">
        <f>H11+D11</f>
        <v>81.019000000000005</v>
      </c>
      <c r="M11" s="248"/>
    </row>
    <row r="12" spans="1:13" ht="12.75">
      <c r="A12" s="207" t="s">
        <v>191</v>
      </c>
      <c r="B12" s="238">
        <v>329</v>
      </c>
      <c r="C12" s="235"/>
      <c r="D12" s="95">
        <v>12.587</v>
      </c>
      <c r="E12" s="243"/>
      <c r="F12" s="235">
        <v>139</v>
      </c>
      <c r="G12" s="235"/>
      <c r="H12" s="95">
        <v>68.92</v>
      </c>
      <c r="I12" s="235"/>
      <c r="J12" s="238">
        <f>B12+F12</f>
        <v>468</v>
      </c>
      <c r="K12" s="86"/>
      <c r="L12" s="95">
        <f>H12+D12</f>
        <v>81.507000000000005</v>
      </c>
      <c r="M12" s="248"/>
    </row>
    <row r="13" spans="1:13" ht="12.75">
      <c r="A13" s="204" t="s">
        <v>6</v>
      </c>
      <c r="B13" s="238"/>
      <c r="C13" s="235"/>
      <c r="D13" s="95"/>
      <c r="E13" s="243"/>
      <c r="F13" s="235"/>
      <c r="G13" s="235"/>
      <c r="H13" s="95"/>
      <c r="I13" s="235"/>
      <c r="J13" s="238"/>
      <c r="K13" s="86"/>
      <c r="L13" s="95"/>
      <c r="M13" s="248"/>
    </row>
    <row r="14" spans="1:13" ht="12.75">
      <c r="A14" s="208" t="s">
        <v>146</v>
      </c>
      <c r="B14" s="239">
        <f>SUM(B11:B12)</f>
        <v>436</v>
      </c>
      <c r="C14" s="234"/>
      <c r="D14" s="96">
        <f>SUM(D11:D12)</f>
        <v>17.760999999999999</v>
      </c>
      <c r="E14" s="244"/>
      <c r="F14" s="234">
        <f>SUM(F11:F12)</f>
        <v>259</v>
      </c>
      <c r="G14" s="234"/>
      <c r="H14" s="96">
        <f>SUM(H11:H12)</f>
        <v>144.76499999999999</v>
      </c>
      <c r="I14" s="234"/>
      <c r="J14" s="239">
        <f>SUM(J11:J12)</f>
        <v>695</v>
      </c>
      <c r="K14" s="87"/>
      <c r="L14" s="96">
        <f>SUM(L11:L12)</f>
        <v>162.52600000000001</v>
      </c>
      <c r="M14" s="248"/>
    </row>
    <row r="15" spans="1:13" ht="12.75">
      <c r="A15" s="207"/>
      <c r="B15" s="239"/>
      <c r="C15" s="234"/>
      <c r="D15" s="96"/>
      <c r="E15" s="244"/>
      <c r="F15" s="234"/>
      <c r="G15" s="234"/>
      <c r="H15" s="96"/>
      <c r="I15" s="234"/>
      <c r="J15" s="239"/>
      <c r="K15" s="87"/>
      <c r="L15" s="96"/>
      <c r="M15" s="248"/>
    </row>
    <row r="16" spans="1:13" ht="12.75">
      <c r="A16" s="207" t="s">
        <v>10</v>
      </c>
      <c r="B16" s="238">
        <v>195</v>
      </c>
      <c r="C16" s="235"/>
      <c r="D16" s="95">
        <v>8</v>
      </c>
      <c r="E16" s="243"/>
      <c r="F16" s="235">
        <v>89</v>
      </c>
      <c r="G16" s="235"/>
      <c r="H16" s="95">
        <v>24</v>
      </c>
      <c r="I16" s="235"/>
      <c r="J16" s="238">
        <f>B16+F16</f>
        <v>284</v>
      </c>
      <c r="K16" s="86"/>
      <c r="L16" s="95">
        <f>D16+H16</f>
        <v>32</v>
      </c>
      <c r="M16" s="248"/>
    </row>
    <row r="17" spans="1:13" ht="12.75">
      <c r="A17" s="207"/>
      <c r="B17" s="239"/>
      <c r="C17" s="234"/>
      <c r="D17" s="96"/>
      <c r="E17" s="244"/>
      <c r="F17" s="234"/>
      <c r="G17" s="234"/>
      <c r="H17" s="96"/>
      <c r="I17" s="234"/>
      <c r="J17" s="239"/>
      <c r="K17" s="87"/>
      <c r="L17" s="96"/>
      <c r="M17" s="248"/>
    </row>
    <row r="18" spans="1:13" ht="12.75">
      <c r="A18" s="208" t="s">
        <v>11</v>
      </c>
      <c r="B18" s="239">
        <f>SUM(B16,B14,B9)</f>
        <v>1226</v>
      </c>
      <c r="C18" s="234"/>
      <c r="D18" s="96">
        <f>SUM(D16,D14,D9)</f>
        <v>48.866</v>
      </c>
      <c r="E18" s="244"/>
      <c r="F18" s="234">
        <f>SUM(F16,F14,F9)</f>
        <v>745</v>
      </c>
      <c r="G18" s="234"/>
      <c r="H18" s="96">
        <f>SUM(H16,H14,H9)</f>
        <v>4262.3150000000005</v>
      </c>
      <c r="I18" s="234"/>
      <c r="J18" s="239">
        <f>SUM(J16,J14,J9)</f>
        <v>1971</v>
      </c>
      <c r="K18" s="87"/>
      <c r="L18" s="96">
        <f>SUM(L16,L14,L9)</f>
        <v>4311.1809999999996</v>
      </c>
      <c r="M18" s="248"/>
    </row>
    <row r="19" spans="1:13" ht="12.75">
      <c r="A19" s="205"/>
      <c r="B19" s="205"/>
      <c r="C19" s="5"/>
      <c r="D19" s="84"/>
      <c r="E19" s="250"/>
      <c r="F19" s="5"/>
      <c r="G19" s="5"/>
      <c r="H19" s="84"/>
      <c r="I19" s="5"/>
      <c r="J19" s="205"/>
      <c r="K19" s="258"/>
      <c r="L19" s="84"/>
      <c r="M19" s="249"/>
    </row>
    <row r="20" spans="1:1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4" spans="1:13" ht="15">
      <c r="A24" s="64" t="s">
        <v>211</v>
      </c>
    </row>
    <row r="25" spans="1:13">
      <c r="A25" s="1" t="s">
        <v>212</v>
      </c>
    </row>
    <row r="26" spans="1:13" ht="12.75">
      <c r="A26" s="203" t="s">
        <v>1</v>
      </c>
      <c r="B26" s="515" t="s">
        <v>157</v>
      </c>
      <c r="C26" s="516"/>
      <c r="D26" s="516"/>
      <c r="E26" s="278"/>
      <c r="F26" s="516" t="s">
        <v>158</v>
      </c>
      <c r="G26" s="516"/>
      <c r="H26" s="516"/>
      <c r="I26" s="363"/>
      <c r="J26" s="515" t="s">
        <v>5</v>
      </c>
      <c r="K26" s="516"/>
      <c r="L26" s="516"/>
      <c r="M26" s="247"/>
    </row>
    <row r="27" spans="1:13" ht="12.75">
      <c r="A27" s="207"/>
      <c r="B27" s="514" t="s">
        <v>312</v>
      </c>
      <c r="C27" s="513"/>
      <c r="D27" s="513"/>
      <c r="E27" s="494"/>
      <c r="F27" s="513" t="s">
        <v>313</v>
      </c>
      <c r="G27" s="513"/>
      <c r="H27" s="513"/>
      <c r="I27" s="493"/>
      <c r="J27" s="514" t="s">
        <v>47</v>
      </c>
      <c r="K27" s="513"/>
      <c r="L27" s="513"/>
      <c r="M27" s="248"/>
    </row>
    <row r="28" spans="1:13" ht="19.5" customHeight="1">
      <c r="A28" s="204" t="s">
        <v>2</v>
      </c>
      <c r="B28" s="207" t="s">
        <v>3</v>
      </c>
      <c r="C28" s="3"/>
      <c r="D28" s="3" t="s">
        <v>149</v>
      </c>
      <c r="E28" s="241"/>
      <c r="F28" s="207" t="s">
        <v>3</v>
      </c>
      <c r="G28" s="3"/>
      <c r="H28" s="3" t="s">
        <v>149</v>
      </c>
      <c r="I28" s="241"/>
      <c r="J28" s="207" t="s">
        <v>3</v>
      </c>
      <c r="K28" s="3"/>
      <c r="L28" s="3" t="s">
        <v>149</v>
      </c>
      <c r="M28" s="248"/>
    </row>
    <row r="29" spans="1:13" ht="49.5" customHeight="1">
      <c r="A29" s="205"/>
      <c r="B29" s="286" t="s">
        <v>4</v>
      </c>
      <c r="C29" s="287"/>
      <c r="D29" s="287" t="s">
        <v>197</v>
      </c>
      <c r="E29" s="288"/>
      <c r="F29" s="286" t="s">
        <v>4</v>
      </c>
      <c r="G29" s="287"/>
      <c r="H29" s="287" t="s">
        <v>197</v>
      </c>
      <c r="I29" s="288"/>
      <c r="J29" s="286" t="s">
        <v>4</v>
      </c>
      <c r="K29" s="287"/>
      <c r="L29" s="287" t="s">
        <v>197</v>
      </c>
      <c r="M29" s="291"/>
    </row>
    <row r="30" spans="1:13" ht="12.75">
      <c r="A30" s="203" t="s">
        <v>7</v>
      </c>
      <c r="B30" s="238">
        <v>59</v>
      </c>
      <c r="C30" s="235"/>
      <c r="D30" s="95">
        <v>2.8</v>
      </c>
      <c r="E30" s="251"/>
      <c r="F30" s="235">
        <v>155</v>
      </c>
      <c r="G30" s="235"/>
      <c r="H30" s="95">
        <v>2685.2060000000001</v>
      </c>
      <c r="I30" s="235"/>
      <c r="J30" s="238">
        <f>B30+F30</f>
        <v>214</v>
      </c>
      <c r="K30" s="235"/>
      <c r="L30" s="95">
        <f>D30+H30</f>
        <v>2688.0060000000003</v>
      </c>
      <c r="M30" s="251"/>
    </row>
    <row r="31" spans="1:13" ht="12.75">
      <c r="A31" s="207" t="s">
        <v>291</v>
      </c>
      <c r="B31" s="238">
        <v>531</v>
      </c>
      <c r="C31" s="235"/>
      <c r="D31" s="95">
        <v>20.100000000000001</v>
      </c>
      <c r="E31" s="243"/>
      <c r="F31" s="235">
        <v>220</v>
      </c>
      <c r="G31" s="235"/>
      <c r="H31" s="95">
        <v>1161.8</v>
      </c>
      <c r="I31" s="235"/>
      <c r="J31" s="238">
        <f>B31+F31</f>
        <v>751</v>
      </c>
      <c r="K31" s="235"/>
      <c r="L31" s="95">
        <f>D31+H31</f>
        <v>1181.8999999999999</v>
      </c>
      <c r="M31" s="243"/>
    </row>
    <row r="32" spans="1:13" ht="12.75">
      <c r="A32" s="208" t="s">
        <v>8</v>
      </c>
      <c r="B32" s="239">
        <f>SUM(B30:B31)</f>
        <v>590</v>
      </c>
      <c r="C32" s="234"/>
      <c r="D32" s="96">
        <f>SUM(D30:D31)</f>
        <v>22.900000000000002</v>
      </c>
      <c r="E32" s="244"/>
      <c r="F32" s="234">
        <f>SUM(F30:F31)</f>
        <v>375</v>
      </c>
      <c r="G32" s="234"/>
      <c r="H32" s="96">
        <f>SUM(H30:H31)</f>
        <v>3847.0060000000003</v>
      </c>
      <c r="I32" s="234"/>
      <c r="J32" s="239">
        <f>SUM(J30:J31)</f>
        <v>965</v>
      </c>
      <c r="K32" s="234"/>
      <c r="L32" s="96">
        <f>SUM(L30:L31)</f>
        <v>3869.9059999999999</v>
      </c>
      <c r="M32" s="244"/>
    </row>
    <row r="33" spans="1:19" ht="12.75">
      <c r="A33" s="207"/>
      <c r="B33" s="238"/>
      <c r="C33" s="235"/>
      <c r="D33" s="95"/>
      <c r="E33" s="243"/>
      <c r="F33" s="235"/>
      <c r="G33" s="235"/>
      <c r="H33" s="95"/>
      <c r="I33" s="235"/>
      <c r="J33" s="238"/>
      <c r="K33" s="235"/>
      <c r="L33" s="95"/>
      <c r="M33" s="243"/>
    </row>
    <row r="34" spans="1:19" ht="12.75">
      <c r="A34" s="207" t="s">
        <v>9</v>
      </c>
      <c r="B34" s="238">
        <v>114</v>
      </c>
      <c r="C34" s="235"/>
      <c r="D34" s="95">
        <v>5.3</v>
      </c>
      <c r="E34" s="243"/>
      <c r="F34" s="235">
        <v>125</v>
      </c>
      <c r="G34" s="235"/>
      <c r="H34" s="95">
        <v>83.5</v>
      </c>
      <c r="I34" s="235"/>
      <c r="J34" s="238">
        <f>B34+F34</f>
        <v>239</v>
      </c>
      <c r="K34" s="235"/>
      <c r="L34" s="95">
        <f>D34+H34</f>
        <v>88.8</v>
      </c>
      <c r="M34" s="243"/>
    </row>
    <row r="35" spans="1:19" ht="12.75">
      <c r="A35" s="207" t="s">
        <v>191</v>
      </c>
      <c r="B35" s="238">
        <v>330</v>
      </c>
      <c r="C35" s="235"/>
      <c r="D35" s="95">
        <v>12.8</v>
      </c>
      <c r="E35" s="243"/>
      <c r="F35" s="235">
        <v>133</v>
      </c>
      <c r="G35" s="235"/>
      <c r="H35" s="95">
        <v>64.599999999999994</v>
      </c>
      <c r="I35" s="235"/>
      <c r="J35" s="238">
        <f>B35+F35</f>
        <v>463</v>
      </c>
      <c r="K35" s="235"/>
      <c r="L35" s="95">
        <f>D35+H35</f>
        <v>77.399999999999991</v>
      </c>
      <c r="M35" s="243"/>
    </row>
    <row r="36" spans="1:19" ht="12.75">
      <c r="A36" s="204" t="s">
        <v>6</v>
      </c>
      <c r="B36" s="238"/>
      <c r="C36" s="235"/>
      <c r="D36" s="95"/>
      <c r="E36" s="243"/>
      <c r="F36" s="235"/>
      <c r="G36" s="235"/>
      <c r="H36" s="95"/>
      <c r="I36" s="235"/>
      <c r="J36" s="238"/>
      <c r="K36" s="235"/>
      <c r="L36" s="95"/>
      <c r="M36" s="243"/>
    </row>
    <row r="37" spans="1:19" ht="12.75">
      <c r="A37" s="208" t="s">
        <v>146</v>
      </c>
      <c r="B37" s="239">
        <f>SUM(B34:B35)</f>
        <v>444</v>
      </c>
      <c r="C37" s="234"/>
      <c r="D37" s="96">
        <f>SUM(D34:D35)</f>
        <v>18.100000000000001</v>
      </c>
      <c r="E37" s="244"/>
      <c r="F37" s="234">
        <f>SUM(F34:F36)</f>
        <v>258</v>
      </c>
      <c r="G37" s="234"/>
      <c r="H37" s="96">
        <f>SUM(H34:H35)</f>
        <v>148.1</v>
      </c>
      <c r="I37" s="234"/>
      <c r="J37" s="239">
        <f>SUM(J34:J35)</f>
        <v>702</v>
      </c>
      <c r="K37" s="234"/>
      <c r="L37" s="96">
        <f>SUM(L34:L35)</f>
        <v>166.2</v>
      </c>
      <c r="M37" s="244"/>
    </row>
    <row r="38" spans="1:19" ht="12.75">
      <c r="A38" s="207"/>
      <c r="B38" s="239"/>
      <c r="C38" s="234"/>
      <c r="D38" s="96"/>
      <c r="E38" s="244"/>
      <c r="F38" s="234"/>
      <c r="G38" s="234"/>
      <c r="H38" s="96"/>
      <c r="I38" s="234"/>
      <c r="J38" s="239"/>
      <c r="K38" s="234"/>
      <c r="L38" s="96"/>
      <c r="M38" s="244"/>
    </row>
    <row r="39" spans="1:19" ht="12.75">
      <c r="A39" s="207" t="s">
        <v>10</v>
      </c>
      <c r="B39" s="238">
        <v>184</v>
      </c>
      <c r="C39" s="235"/>
      <c r="D39" s="95">
        <v>7.1</v>
      </c>
      <c r="E39" s="243"/>
      <c r="F39" s="235">
        <v>85</v>
      </c>
      <c r="G39" s="235"/>
      <c r="H39" s="95">
        <v>23.3</v>
      </c>
      <c r="I39" s="235"/>
      <c r="J39" s="238">
        <f>B39+F39</f>
        <v>269</v>
      </c>
      <c r="K39" s="235"/>
      <c r="L39" s="95">
        <f>H39+D39</f>
        <v>30.4</v>
      </c>
      <c r="M39" s="243"/>
    </row>
    <row r="40" spans="1:19" ht="12.75">
      <c r="A40" s="207"/>
      <c r="B40" s="239"/>
      <c r="C40" s="234"/>
      <c r="D40" s="96"/>
      <c r="E40" s="244"/>
      <c r="F40" s="234"/>
      <c r="G40" s="234"/>
      <c r="H40" s="96"/>
      <c r="I40" s="234"/>
      <c r="J40" s="239"/>
      <c r="K40" s="234"/>
      <c r="L40" s="96"/>
      <c r="M40" s="244"/>
    </row>
    <row r="41" spans="1:19" ht="12.75">
      <c r="A41" s="208" t="s">
        <v>11</v>
      </c>
      <c r="B41" s="239">
        <f>SUM(B39,B37,B32)</f>
        <v>1218</v>
      </c>
      <c r="C41" s="234"/>
      <c r="D41" s="96">
        <f t="shared" ref="D41:L41" si="0">SUM(D39,D37,D32)</f>
        <v>48.100000000000009</v>
      </c>
      <c r="E41" s="244"/>
      <c r="F41" s="234">
        <f t="shared" si="0"/>
        <v>718</v>
      </c>
      <c r="G41" s="234"/>
      <c r="H41" s="96">
        <f t="shared" si="0"/>
        <v>4018.4060000000004</v>
      </c>
      <c r="I41" s="234"/>
      <c r="J41" s="239">
        <f t="shared" si="0"/>
        <v>1936</v>
      </c>
      <c r="K41" s="234"/>
      <c r="L41" s="96">
        <f t="shared" si="0"/>
        <v>4066.5059999999999</v>
      </c>
      <c r="M41" s="244"/>
    </row>
    <row r="42" spans="1:19" ht="12.75">
      <c r="A42" s="205"/>
      <c r="B42" s="205"/>
      <c r="C42" s="5"/>
      <c r="D42" s="84"/>
      <c r="E42" s="250"/>
      <c r="F42" s="5"/>
      <c r="G42" s="5"/>
      <c r="H42" s="84"/>
      <c r="I42" s="5"/>
      <c r="J42" s="205"/>
      <c r="K42" s="5"/>
      <c r="L42" s="84"/>
      <c r="M42" s="250"/>
    </row>
    <row r="43" spans="1:19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9">
      <c r="A44" s="11"/>
      <c r="F44" s="75"/>
      <c r="G44" s="75"/>
      <c r="H44" s="75"/>
      <c r="I44" s="76"/>
      <c r="J44" s="11"/>
      <c r="K44" s="11"/>
      <c r="L44" s="11"/>
      <c r="O44" s="11"/>
      <c r="P44" s="11"/>
      <c r="Q44" s="11"/>
      <c r="R44" s="11"/>
      <c r="S44" s="76"/>
    </row>
    <row r="45" spans="1:19">
      <c r="F45" s="75"/>
      <c r="G45" s="75"/>
      <c r="H45" s="75"/>
    </row>
    <row r="46" spans="1:19">
      <c r="F46" s="75"/>
      <c r="G46" s="75"/>
      <c r="H46" s="75"/>
    </row>
    <row r="47" spans="1:19">
      <c r="F47" s="75"/>
      <c r="G47" s="75"/>
      <c r="H47" s="75"/>
    </row>
    <row r="48" spans="1:19">
      <c r="F48" s="75"/>
      <c r="G48" s="75"/>
      <c r="H48" s="75"/>
    </row>
    <row r="49" spans="6:8">
      <c r="F49" s="75"/>
      <c r="G49" s="75"/>
      <c r="H49" s="75"/>
    </row>
    <row r="50" spans="6:8">
      <c r="F50" s="75"/>
      <c r="G50" s="75"/>
      <c r="H50" s="75"/>
    </row>
    <row r="51" spans="6:8">
      <c r="F51" s="75"/>
      <c r="G51" s="75"/>
      <c r="H51" s="75"/>
    </row>
    <row r="52" spans="6:8">
      <c r="F52" s="75"/>
      <c r="G52" s="75"/>
      <c r="H52" s="75"/>
    </row>
    <row r="53" spans="6:8">
      <c r="F53" s="75"/>
      <c r="G53" s="75"/>
      <c r="H53" s="75"/>
    </row>
    <row r="54" spans="6:8">
      <c r="F54" s="75"/>
      <c r="G54" s="75"/>
      <c r="H54" s="75"/>
    </row>
    <row r="55" spans="6:8">
      <c r="F55" s="75"/>
      <c r="G55" s="75"/>
      <c r="H55" s="75"/>
    </row>
    <row r="56" spans="6:8">
      <c r="F56" s="75"/>
      <c r="G56" s="75"/>
      <c r="H56" s="75"/>
    </row>
    <row r="57" spans="6:8">
      <c r="F57" s="75"/>
      <c r="G57" s="75"/>
      <c r="H57" s="75"/>
    </row>
  </sheetData>
  <mergeCells count="12">
    <mergeCell ref="J26:L26"/>
    <mergeCell ref="B4:D4"/>
    <mergeCell ref="F4:H4"/>
    <mergeCell ref="J4:L4"/>
    <mergeCell ref="B27:D27"/>
    <mergeCell ref="F27:H27"/>
    <mergeCell ref="J27:L27"/>
    <mergeCell ref="J3:L3"/>
    <mergeCell ref="F3:H3"/>
    <mergeCell ref="B3:D3"/>
    <mergeCell ref="B26:D26"/>
    <mergeCell ref="F26:H26"/>
  </mergeCells>
  <pageMargins left="0.70866141732283472" right="0.70866141732283472" top="0.52" bottom="0.74803149606299213" header="0.31496062992125984" footer="0.31496062992125984"/>
  <pageSetup paperSize="9" scale="84" orientation="portrait" r:id="rId1"/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tabColor theme="4" tint="0.39997558519241921"/>
  </sheetPr>
  <dimension ref="A1:T63"/>
  <sheetViews>
    <sheetView zoomScaleNormal="100" workbookViewId="0">
      <selection activeCell="T1" sqref="T1"/>
    </sheetView>
  </sheetViews>
  <sheetFormatPr defaultRowHeight="11.25"/>
  <cols>
    <col min="1" max="1" width="38.1640625" style="1" customWidth="1"/>
    <col min="2" max="2" width="11.6640625" style="1" customWidth="1"/>
    <col min="3" max="3" width="2.1640625" style="1" customWidth="1"/>
    <col min="4" max="4" width="12.5" style="1" customWidth="1"/>
    <col min="5" max="5" width="2.5" style="1" customWidth="1"/>
    <col min="6" max="6" width="14.5" style="1" customWidth="1"/>
    <col min="7" max="7" width="2.1640625" style="1" customWidth="1"/>
    <col min="8" max="8" width="10.6640625" style="1" customWidth="1"/>
    <col min="9" max="9" width="2.33203125" style="1" customWidth="1"/>
    <col min="10" max="10" width="14.5" style="1" customWidth="1"/>
    <col min="11" max="11" width="2.6640625" style="1" customWidth="1"/>
    <col min="12" max="12" width="15" style="1" customWidth="1"/>
    <col min="13" max="13" width="2" style="1" customWidth="1"/>
    <col min="14" max="14" width="10.6640625" style="1" customWidth="1"/>
    <col min="15" max="15" width="2.1640625" style="1" customWidth="1"/>
    <col min="16" max="16" width="12.5" style="1" customWidth="1"/>
    <col min="17" max="17" width="2.1640625" style="1" customWidth="1"/>
    <col min="18" max="18" width="15.33203125" style="1" customWidth="1"/>
    <col min="19" max="19" width="2" style="1" customWidth="1"/>
    <col min="20" max="16384" width="9.33203125" style="1"/>
  </cols>
  <sheetData>
    <row r="1" spans="1:19" ht="25.5" customHeight="1">
      <c r="A1" s="340" t="s">
        <v>266</v>
      </c>
    </row>
    <row r="2" spans="1:19" ht="21.75" customHeight="1">
      <c r="A2" s="341" t="s">
        <v>271</v>
      </c>
    </row>
    <row r="3" spans="1:19" s="290" customFormat="1" ht="18" customHeight="1">
      <c r="A3" s="326" t="s">
        <v>1</v>
      </c>
      <c r="B3" s="519" t="s">
        <v>157</v>
      </c>
      <c r="C3" s="520"/>
      <c r="D3" s="520"/>
      <c r="E3" s="520"/>
      <c r="F3" s="520"/>
      <c r="G3" s="309"/>
      <c r="H3" s="519" t="s">
        <v>158</v>
      </c>
      <c r="I3" s="520"/>
      <c r="J3" s="520"/>
      <c r="K3" s="520"/>
      <c r="L3" s="520"/>
      <c r="M3" s="310"/>
      <c r="N3" s="519" t="s">
        <v>5</v>
      </c>
      <c r="O3" s="520"/>
      <c r="P3" s="520"/>
      <c r="Q3" s="520"/>
      <c r="R3" s="520"/>
      <c r="S3" s="309"/>
    </row>
    <row r="4" spans="1:19" s="290" customFormat="1" ht="18" customHeight="1">
      <c r="A4" s="306"/>
      <c r="B4" s="517" t="s">
        <v>312</v>
      </c>
      <c r="C4" s="518"/>
      <c r="D4" s="518"/>
      <c r="E4" s="518"/>
      <c r="F4" s="518"/>
      <c r="G4" s="497"/>
      <c r="H4" s="517" t="s">
        <v>313</v>
      </c>
      <c r="I4" s="518"/>
      <c r="J4" s="518"/>
      <c r="K4" s="518"/>
      <c r="L4" s="518"/>
      <c r="M4" s="495"/>
      <c r="N4" s="517" t="s">
        <v>47</v>
      </c>
      <c r="O4" s="518"/>
      <c r="P4" s="518"/>
      <c r="Q4" s="518"/>
      <c r="R4" s="518"/>
      <c r="S4" s="496"/>
    </row>
    <row r="5" spans="1:19" ht="18" customHeight="1">
      <c r="A5" s="327" t="s">
        <v>2</v>
      </c>
      <c r="B5" s="306" t="s">
        <v>3</v>
      </c>
      <c r="C5" s="307"/>
      <c r="D5" s="307" t="s">
        <v>149</v>
      </c>
      <c r="E5" s="307"/>
      <c r="F5" s="307" t="s">
        <v>154</v>
      </c>
      <c r="G5" s="308"/>
      <c r="H5" s="306" t="s">
        <v>3</v>
      </c>
      <c r="I5" s="307"/>
      <c r="J5" s="307" t="s">
        <v>149</v>
      </c>
      <c r="K5" s="307"/>
      <c r="L5" s="307" t="s">
        <v>154</v>
      </c>
      <c r="M5" s="308"/>
      <c r="N5" s="306" t="s">
        <v>3</v>
      </c>
      <c r="O5" s="307"/>
      <c r="P5" s="307" t="s">
        <v>149</v>
      </c>
      <c r="Q5" s="307"/>
      <c r="R5" s="307" t="s">
        <v>154</v>
      </c>
      <c r="S5" s="308"/>
    </row>
    <row r="6" spans="1:19" s="289" customFormat="1" ht="49.5" customHeight="1">
      <c r="A6" s="328"/>
      <c r="B6" s="237" t="s">
        <v>4</v>
      </c>
      <c r="C6" s="233"/>
      <c r="D6" s="233" t="s">
        <v>197</v>
      </c>
      <c r="E6" s="233"/>
      <c r="F6" s="233" t="s">
        <v>153</v>
      </c>
      <c r="G6" s="242"/>
      <c r="H6" s="237" t="s">
        <v>4</v>
      </c>
      <c r="I6" s="233"/>
      <c r="J6" s="233" t="s">
        <v>197</v>
      </c>
      <c r="K6" s="233"/>
      <c r="L6" s="233" t="s">
        <v>153</v>
      </c>
      <c r="M6" s="242"/>
      <c r="N6" s="237" t="s">
        <v>4</v>
      </c>
      <c r="O6" s="233"/>
      <c r="P6" s="233" t="s">
        <v>197</v>
      </c>
      <c r="Q6" s="233"/>
      <c r="R6" s="233" t="s">
        <v>153</v>
      </c>
      <c r="S6" s="242"/>
    </row>
    <row r="7" spans="1:19" ht="12.75">
      <c r="A7" s="203" t="s">
        <v>99</v>
      </c>
      <c r="B7" s="246">
        <v>13</v>
      </c>
      <c r="C7" s="85"/>
      <c r="D7" s="94">
        <v>0.5</v>
      </c>
      <c r="E7" s="85"/>
      <c r="F7" s="94">
        <v>0.47299999999999998</v>
      </c>
      <c r="G7" s="243"/>
      <c r="H7" s="94">
        <v>50</v>
      </c>
      <c r="I7" s="85"/>
      <c r="J7" s="94">
        <v>347.5</v>
      </c>
      <c r="K7" s="85"/>
      <c r="L7" s="94">
        <v>504.1</v>
      </c>
      <c r="M7" s="243"/>
      <c r="N7" s="94">
        <f>B7+H7</f>
        <v>63</v>
      </c>
      <c r="O7" s="85"/>
      <c r="P7" s="94">
        <f>D7+J7</f>
        <v>348</v>
      </c>
      <c r="Q7" s="85"/>
      <c r="R7" s="94">
        <f>F7+L7</f>
        <v>504.57300000000004</v>
      </c>
      <c r="S7" s="243"/>
    </row>
    <row r="8" spans="1:19" ht="12.75">
      <c r="A8" s="207" t="s">
        <v>100</v>
      </c>
      <c r="B8" s="238">
        <v>2</v>
      </c>
      <c r="C8" s="86"/>
      <c r="D8" s="95">
        <v>7.6999999999999999E-2</v>
      </c>
      <c r="E8" s="86"/>
      <c r="F8" s="95">
        <v>26.773</v>
      </c>
      <c r="G8" s="243"/>
      <c r="H8" s="95">
        <v>6</v>
      </c>
      <c r="I8" s="86"/>
      <c r="J8" s="95">
        <v>16</v>
      </c>
      <c r="K8" s="86"/>
      <c r="L8" s="95">
        <v>20</v>
      </c>
      <c r="M8" s="243"/>
      <c r="N8" s="95">
        <f>B8+H8</f>
        <v>8</v>
      </c>
      <c r="O8" s="86"/>
      <c r="P8" s="95">
        <f>D8+J8</f>
        <v>16.077000000000002</v>
      </c>
      <c r="Q8" s="86"/>
      <c r="R8" s="95">
        <f>F8+L8</f>
        <v>46.772999999999996</v>
      </c>
      <c r="S8" s="243"/>
    </row>
    <row r="9" spans="1:19" ht="12.75">
      <c r="A9" s="207" t="s">
        <v>101</v>
      </c>
      <c r="B9" s="238">
        <v>47</v>
      </c>
      <c r="C9" s="86"/>
      <c r="D9" s="95">
        <v>2.2410000000000001</v>
      </c>
      <c r="E9" s="86"/>
      <c r="F9" s="95">
        <v>1.4790000000000001</v>
      </c>
      <c r="G9" s="243"/>
      <c r="H9" s="238">
        <v>117</v>
      </c>
      <c r="I9" s="86"/>
      <c r="J9" s="95">
        <v>2561.759</v>
      </c>
      <c r="K9" s="86" t="s">
        <v>141</v>
      </c>
      <c r="L9" s="95">
        <v>1492</v>
      </c>
      <c r="M9" s="243" t="s">
        <v>141</v>
      </c>
      <c r="N9" s="95">
        <f>B9+H9</f>
        <v>164</v>
      </c>
      <c r="O9" s="86"/>
      <c r="P9" s="95">
        <f>D9+J9</f>
        <v>2564</v>
      </c>
      <c r="Q9" s="86"/>
      <c r="R9" s="95">
        <f>F9+L9</f>
        <v>1493.479</v>
      </c>
      <c r="S9" s="243"/>
    </row>
    <row r="10" spans="1:19" ht="12.75">
      <c r="A10" s="208" t="s">
        <v>102</v>
      </c>
      <c r="B10" s="239">
        <f>SUM(B7:B9)</f>
        <v>62</v>
      </c>
      <c r="C10" s="87"/>
      <c r="D10" s="96">
        <f>SUM(D7:D9)</f>
        <v>2.8180000000000001</v>
      </c>
      <c r="E10" s="87"/>
      <c r="F10" s="96">
        <f>SUM(F7:F9)</f>
        <v>28.724999999999998</v>
      </c>
      <c r="G10" s="244"/>
      <c r="H10" s="239">
        <f>SUM(H7:H9)</f>
        <v>173</v>
      </c>
      <c r="I10" s="87"/>
      <c r="J10" s="96">
        <f>SUM(J7:J9)</f>
        <v>2925.259</v>
      </c>
      <c r="K10" s="87"/>
      <c r="L10" s="96">
        <f>SUM(L7:L9)</f>
        <v>2016.1</v>
      </c>
      <c r="M10" s="244"/>
      <c r="N10" s="96">
        <f>SUM(N7:N9)</f>
        <v>235</v>
      </c>
      <c r="O10" s="87"/>
      <c r="P10" s="96">
        <f>SUM(P7:P9)</f>
        <v>2928.0770000000002</v>
      </c>
      <c r="Q10" s="87"/>
      <c r="R10" s="96">
        <f>SUM(R7:R9)</f>
        <v>2044.825</v>
      </c>
      <c r="S10" s="244"/>
    </row>
    <row r="11" spans="1:19" ht="12.75">
      <c r="A11" s="207"/>
      <c r="B11" s="238"/>
      <c r="C11" s="86"/>
      <c r="D11" s="95"/>
      <c r="E11" s="86"/>
      <c r="F11" s="95"/>
      <c r="G11" s="243"/>
      <c r="H11" s="238"/>
      <c r="I11" s="86"/>
      <c r="J11" s="95"/>
      <c r="K11" s="86"/>
      <c r="L11" s="95"/>
      <c r="M11" s="243"/>
      <c r="N11" s="95"/>
      <c r="O11" s="86"/>
      <c r="P11" s="95"/>
      <c r="Q11" s="86"/>
      <c r="R11" s="95"/>
      <c r="S11" s="243"/>
    </row>
    <row r="12" spans="1:19" ht="12.75">
      <c r="A12" s="207" t="s">
        <v>103</v>
      </c>
      <c r="B12" s="238">
        <v>5</v>
      </c>
      <c r="C12" s="86"/>
      <c r="D12" s="95">
        <v>0.35199999999999998</v>
      </c>
      <c r="E12" s="86"/>
      <c r="F12" s="95">
        <v>0.05</v>
      </c>
      <c r="G12" s="243"/>
      <c r="H12" s="238">
        <v>56</v>
      </c>
      <c r="I12" s="86"/>
      <c r="J12" s="95">
        <v>1074.8789999999999</v>
      </c>
      <c r="K12" s="86" t="s">
        <v>141</v>
      </c>
      <c r="L12" s="95">
        <v>248.3</v>
      </c>
      <c r="M12" s="243" t="s">
        <v>141</v>
      </c>
      <c r="N12" s="95">
        <f>B12+H12</f>
        <v>61</v>
      </c>
      <c r="O12" s="86"/>
      <c r="P12" s="95">
        <f>D12+J12</f>
        <v>1075.231</v>
      </c>
      <c r="Q12" s="86"/>
      <c r="R12" s="95">
        <f>F12+L12</f>
        <v>248.35000000000002</v>
      </c>
      <c r="S12" s="243"/>
    </row>
    <row r="13" spans="1:19" ht="12.75">
      <c r="A13" s="207" t="s">
        <v>187</v>
      </c>
      <c r="B13" s="238">
        <v>528</v>
      </c>
      <c r="C13" s="86" t="s">
        <v>141</v>
      </c>
      <c r="D13" s="95">
        <v>19.757000000000001</v>
      </c>
      <c r="E13" s="86" t="s">
        <v>141</v>
      </c>
      <c r="F13" s="95">
        <v>26.817</v>
      </c>
      <c r="G13" s="243"/>
      <c r="H13" s="238">
        <v>168</v>
      </c>
      <c r="I13" s="86" t="s">
        <v>141</v>
      </c>
      <c r="J13" s="95">
        <v>93.45</v>
      </c>
      <c r="K13" s="86" t="s">
        <v>141</v>
      </c>
      <c r="L13" s="95">
        <v>76.599999999999994</v>
      </c>
      <c r="M13" s="243" t="s">
        <v>141</v>
      </c>
      <c r="N13" s="95">
        <f>B13+H13</f>
        <v>696</v>
      </c>
      <c r="O13" s="86"/>
      <c r="P13" s="95">
        <f>D13+J13</f>
        <v>113.20700000000001</v>
      </c>
      <c r="Q13" s="86"/>
      <c r="R13" s="95">
        <f>F13+L13</f>
        <v>103.417</v>
      </c>
      <c r="S13" s="243"/>
    </row>
    <row r="14" spans="1:19" ht="12.75">
      <c r="A14" s="204" t="s">
        <v>22</v>
      </c>
      <c r="B14" s="238"/>
      <c r="C14" s="86"/>
      <c r="D14" s="95"/>
      <c r="E14" s="86"/>
      <c r="F14" s="95"/>
      <c r="G14" s="243"/>
      <c r="H14" s="239"/>
      <c r="I14" s="87"/>
      <c r="J14" s="96"/>
      <c r="K14" s="87"/>
      <c r="L14" s="96"/>
      <c r="M14" s="243"/>
      <c r="N14" s="95"/>
      <c r="O14" s="86"/>
      <c r="P14" s="95"/>
      <c r="Q14" s="86"/>
      <c r="R14" s="95"/>
      <c r="S14" s="243"/>
    </row>
    <row r="15" spans="1:19" ht="12.75">
      <c r="A15" s="208" t="s">
        <v>188</v>
      </c>
      <c r="B15" s="239">
        <f>SUM(B12:B14)</f>
        <v>533</v>
      </c>
      <c r="C15" s="87"/>
      <c r="D15" s="96">
        <f>SUM(D12:D14)</f>
        <v>20.109000000000002</v>
      </c>
      <c r="E15" s="87"/>
      <c r="F15" s="96">
        <f>SUM(F12:F14)</f>
        <v>26.867000000000001</v>
      </c>
      <c r="G15" s="244"/>
      <c r="H15" s="239">
        <f>SUM(H12:H14)</f>
        <v>224</v>
      </c>
      <c r="I15" s="87"/>
      <c r="J15" s="96">
        <f>SUM(J12:J14)</f>
        <v>1168.329</v>
      </c>
      <c r="K15" s="87"/>
      <c r="L15" s="96">
        <f>SUM(L12:L14)</f>
        <v>324.89999999999998</v>
      </c>
      <c r="M15" s="244"/>
      <c r="N15" s="96">
        <f>SUM(N12:N14)</f>
        <v>757</v>
      </c>
      <c r="O15" s="87"/>
      <c r="P15" s="96">
        <f>SUM(P12:P14)</f>
        <v>1188.4380000000001</v>
      </c>
      <c r="Q15" s="87"/>
      <c r="R15" s="96">
        <f>SUM(R12:R14)</f>
        <v>351.76700000000005</v>
      </c>
      <c r="S15" s="244"/>
    </row>
    <row r="16" spans="1:19" ht="12.75">
      <c r="A16" s="209" t="s">
        <v>13</v>
      </c>
      <c r="B16" s="238"/>
      <c r="C16" s="86"/>
      <c r="D16" s="95"/>
      <c r="E16" s="86"/>
      <c r="F16" s="95"/>
      <c r="G16" s="243"/>
      <c r="H16" s="239"/>
      <c r="I16" s="87"/>
      <c r="J16" s="96"/>
      <c r="K16" s="87"/>
      <c r="L16" s="96"/>
      <c r="M16" s="243"/>
      <c r="N16" s="95"/>
      <c r="O16" s="86"/>
      <c r="P16" s="95"/>
      <c r="Q16" s="86"/>
      <c r="R16" s="95"/>
      <c r="S16" s="243"/>
    </row>
    <row r="17" spans="1:20" ht="12.75">
      <c r="A17" s="207"/>
      <c r="B17" s="238"/>
      <c r="C17" s="86"/>
      <c r="D17" s="95"/>
      <c r="E17" s="86"/>
      <c r="F17" s="95"/>
      <c r="G17" s="243"/>
      <c r="H17" s="238"/>
      <c r="I17" s="86"/>
      <c r="J17" s="95"/>
      <c r="K17" s="86"/>
      <c r="L17" s="95"/>
      <c r="M17" s="243"/>
      <c r="N17" s="95"/>
      <c r="O17" s="86"/>
      <c r="P17" s="95"/>
      <c r="Q17" s="86"/>
      <c r="R17" s="95"/>
      <c r="S17" s="243"/>
    </row>
    <row r="18" spans="1:20" ht="12.75">
      <c r="A18" s="208" t="s">
        <v>189</v>
      </c>
      <c r="B18" s="239">
        <f>B15+B10</f>
        <v>595</v>
      </c>
      <c r="C18" s="87"/>
      <c r="D18" s="96">
        <f>D15+D10</f>
        <v>22.927000000000003</v>
      </c>
      <c r="E18" s="87"/>
      <c r="F18" s="96">
        <f>F15+F10</f>
        <v>55.591999999999999</v>
      </c>
      <c r="G18" s="244"/>
      <c r="H18" s="239">
        <f>H15+H10</f>
        <v>397</v>
      </c>
      <c r="I18" s="87"/>
      <c r="J18" s="96">
        <f>J15+J10</f>
        <v>4093.5879999999997</v>
      </c>
      <c r="K18" s="87"/>
      <c r="L18" s="96">
        <f>L15+L10</f>
        <v>2341</v>
      </c>
      <c r="M18" s="244"/>
      <c r="N18" s="96">
        <f>N15+N10</f>
        <v>992</v>
      </c>
      <c r="O18" s="87"/>
      <c r="P18" s="96">
        <f>P15+P10</f>
        <v>4116.5150000000003</v>
      </c>
      <c r="Q18" s="87"/>
      <c r="R18" s="96">
        <f>R15+R10</f>
        <v>2396.5920000000001</v>
      </c>
      <c r="S18" s="244"/>
    </row>
    <row r="19" spans="1:20" ht="12.75">
      <c r="A19" s="262" t="s">
        <v>15</v>
      </c>
      <c r="B19" s="240"/>
      <c r="C19" s="97"/>
      <c r="D19" s="100"/>
      <c r="E19" s="97"/>
      <c r="F19" s="100"/>
      <c r="G19" s="245"/>
      <c r="H19" s="100"/>
      <c r="I19" s="97"/>
      <c r="J19" s="100"/>
      <c r="K19" s="97"/>
      <c r="L19" s="100"/>
      <c r="M19" s="245"/>
      <c r="N19" s="100"/>
      <c r="O19" s="97"/>
      <c r="P19" s="100"/>
      <c r="Q19" s="97"/>
      <c r="R19" s="100"/>
      <c r="S19" s="245"/>
    </row>
    <row r="20" spans="1:20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20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3" spans="1:20" ht="22.5" customHeight="1">
      <c r="A23" s="340" t="s">
        <v>213</v>
      </c>
    </row>
    <row r="24" spans="1:20" ht="18.75" customHeight="1">
      <c r="A24" s="341" t="s">
        <v>214</v>
      </c>
    </row>
    <row r="25" spans="1:20" ht="17.25" customHeight="1">
      <c r="A25" s="326" t="s">
        <v>1</v>
      </c>
      <c r="B25" s="519" t="s">
        <v>157</v>
      </c>
      <c r="C25" s="520"/>
      <c r="D25" s="520"/>
      <c r="E25" s="520"/>
      <c r="F25" s="520"/>
      <c r="G25" s="309"/>
      <c r="H25" s="519" t="s">
        <v>158</v>
      </c>
      <c r="I25" s="520"/>
      <c r="J25" s="520"/>
      <c r="K25" s="520"/>
      <c r="L25" s="520"/>
      <c r="M25" s="310"/>
      <c r="N25" s="519" t="s">
        <v>5</v>
      </c>
      <c r="O25" s="520"/>
      <c r="P25" s="520"/>
      <c r="Q25" s="520"/>
      <c r="R25" s="520"/>
      <c r="S25" s="364"/>
    </row>
    <row r="26" spans="1:20" ht="17.25" customHeight="1">
      <c r="A26" s="306"/>
      <c r="B26" s="517" t="s">
        <v>312</v>
      </c>
      <c r="C26" s="518"/>
      <c r="D26" s="518"/>
      <c r="E26" s="518"/>
      <c r="F26" s="518"/>
      <c r="G26" s="497"/>
      <c r="H26" s="517" t="s">
        <v>313</v>
      </c>
      <c r="I26" s="518"/>
      <c r="J26" s="518"/>
      <c r="K26" s="518"/>
      <c r="L26" s="518"/>
      <c r="M26" s="495"/>
      <c r="N26" s="517" t="s">
        <v>47</v>
      </c>
      <c r="O26" s="518"/>
      <c r="P26" s="518"/>
      <c r="Q26" s="518"/>
      <c r="R26" s="518"/>
      <c r="S26" s="496"/>
    </row>
    <row r="27" spans="1:20" ht="18.75" customHeight="1">
      <c r="A27" s="327" t="s">
        <v>2</v>
      </c>
      <c r="B27" s="306" t="s">
        <v>3</v>
      </c>
      <c r="C27" s="307"/>
      <c r="D27" s="307" t="s">
        <v>149</v>
      </c>
      <c r="E27" s="307"/>
      <c r="F27" s="307" t="s">
        <v>154</v>
      </c>
      <c r="G27" s="308"/>
      <c r="H27" s="306" t="s">
        <v>3</v>
      </c>
      <c r="I27" s="307"/>
      <c r="J27" s="307" t="s">
        <v>149</v>
      </c>
      <c r="K27" s="307"/>
      <c r="L27" s="307" t="s">
        <v>154</v>
      </c>
      <c r="M27" s="308"/>
      <c r="N27" s="306" t="s">
        <v>3</v>
      </c>
      <c r="O27" s="307"/>
      <c r="P27" s="307" t="s">
        <v>149</v>
      </c>
      <c r="Q27" s="307"/>
      <c r="R27" s="307" t="s">
        <v>154</v>
      </c>
      <c r="S27" s="308"/>
    </row>
    <row r="28" spans="1:20" ht="49.5" customHeight="1">
      <c r="A28" s="328"/>
      <c r="B28" s="237" t="s">
        <v>4</v>
      </c>
      <c r="C28" s="233"/>
      <c r="D28" s="233" t="s">
        <v>197</v>
      </c>
      <c r="E28" s="233"/>
      <c r="F28" s="233" t="s">
        <v>153</v>
      </c>
      <c r="G28" s="242"/>
      <c r="H28" s="237" t="s">
        <v>4</v>
      </c>
      <c r="I28" s="233"/>
      <c r="J28" s="233" t="s">
        <v>197</v>
      </c>
      <c r="K28" s="233"/>
      <c r="L28" s="233" t="s">
        <v>153</v>
      </c>
      <c r="M28" s="242"/>
      <c r="N28" s="237" t="s">
        <v>4</v>
      </c>
      <c r="O28" s="233"/>
      <c r="P28" s="233" t="s">
        <v>197</v>
      </c>
      <c r="Q28" s="233"/>
      <c r="R28" s="233" t="s">
        <v>153</v>
      </c>
      <c r="S28" s="242"/>
    </row>
    <row r="29" spans="1:20" ht="12.75">
      <c r="A29" s="203" t="s">
        <v>99</v>
      </c>
      <c r="B29" s="238">
        <v>12</v>
      </c>
      <c r="C29" s="86"/>
      <c r="D29" s="95">
        <v>0.628</v>
      </c>
      <c r="E29" s="86"/>
      <c r="F29" s="95">
        <v>0.42899999999999999</v>
      </c>
      <c r="G29" s="243"/>
      <c r="H29" s="94">
        <v>38</v>
      </c>
      <c r="I29" s="85"/>
      <c r="J29" s="94">
        <v>215.77799999999999</v>
      </c>
      <c r="K29" s="85"/>
      <c r="L29" s="94">
        <v>313.517</v>
      </c>
      <c r="M29" s="243"/>
      <c r="N29" s="94">
        <f>B29+H29</f>
        <v>50</v>
      </c>
      <c r="O29" s="85"/>
      <c r="P29" s="94">
        <f>D29+J29</f>
        <v>216.40599999999998</v>
      </c>
      <c r="Q29" s="85"/>
      <c r="R29" s="94">
        <f>F29+L29</f>
        <v>313.94599999999997</v>
      </c>
      <c r="S29" s="243"/>
      <c r="T29" s="75"/>
    </row>
    <row r="30" spans="1:20" ht="12.75">
      <c r="A30" s="207" t="s">
        <v>108</v>
      </c>
      <c r="B30" s="372" t="s">
        <v>186</v>
      </c>
      <c r="C30" s="370"/>
      <c r="D30" s="371" t="s">
        <v>186</v>
      </c>
      <c r="E30" s="370"/>
      <c r="F30" s="371" t="s">
        <v>186</v>
      </c>
      <c r="G30" s="243"/>
      <c r="H30" s="372">
        <v>6</v>
      </c>
      <c r="I30" s="370"/>
      <c r="J30" s="371">
        <v>16.061</v>
      </c>
      <c r="K30" s="370"/>
      <c r="L30" s="371">
        <v>20.48</v>
      </c>
      <c r="M30" s="243"/>
      <c r="N30" s="372">
        <f>H30</f>
        <v>6</v>
      </c>
      <c r="O30" s="370"/>
      <c r="P30" s="371">
        <f>J30</f>
        <v>16.061</v>
      </c>
      <c r="Q30" s="370"/>
      <c r="R30" s="371">
        <f>L30</f>
        <v>20.48</v>
      </c>
      <c r="S30" s="243"/>
      <c r="T30" s="75"/>
    </row>
    <row r="31" spans="1:20" ht="12.75">
      <c r="A31" s="207" t="s">
        <v>101</v>
      </c>
      <c r="B31" s="238">
        <v>47</v>
      </c>
      <c r="C31" s="86"/>
      <c r="D31" s="95">
        <v>2.1880000000000002</v>
      </c>
      <c r="E31" s="86"/>
      <c r="F31" s="95">
        <v>1.4790000000000001</v>
      </c>
      <c r="G31" s="243"/>
      <c r="H31" s="95">
        <v>111</v>
      </c>
      <c r="I31" s="86"/>
      <c r="J31" s="95">
        <v>2453.3670000000002</v>
      </c>
      <c r="K31" s="86"/>
      <c r="L31" s="95">
        <v>1454.452</v>
      </c>
      <c r="M31" s="243"/>
      <c r="N31" s="95">
        <f t="shared" ref="N31:N40" si="0">B31+H31</f>
        <v>158</v>
      </c>
      <c r="O31" s="86"/>
      <c r="P31" s="95">
        <f t="shared" ref="P31:P40" si="1">D31+J31</f>
        <v>2455.5550000000003</v>
      </c>
      <c r="Q31" s="86"/>
      <c r="R31" s="95">
        <f t="shared" ref="R31:R40" si="2">F31+L31</f>
        <v>1455.931</v>
      </c>
      <c r="S31" s="243"/>
      <c r="T31" s="75"/>
    </row>
    <row r="32" spans="1:20" ht="12.75">
      <c r="A32" s="208" t="s">
        <v>102</v>
      </c>
      <c r="B32" s="239">
        <f>SUM(B29:B31)</f>
        <v>59</v>
      </c>
      <c r="C32" s="87"/>
      <c r="D32" s="96">
        <f>SUM(D29:D31)</f>
        <v>2.8160000000000003</v>
      </c>
      <c r="E32" s="87"/>
      <c r="F32" s="96">
        <f>SUM(F29:F31)</f>
        <v>1.9080000000000001</v>
      </c>
      <c r="G32" s="244"/>
      <c r="H32" s="96">
        <f>SUM(H29:H31)</f>
        <v>155</v>
      </c>
      <c r="I32" s="87"/>
      <c r="J32" s="96">
        <f>SUM(J29:J31)</f>
        <v>2685.2060000000001</v>
      </c>
      <c r="K32" s="87"/>
      <c r="L32" s="96">
        <f>SUM(L29:L31)</f>
        <v>1788.4490000000001</v>
      </c>
      <c r="M32" s="244"/>
      <c r="N32" s="96">
        <f t="shared" si="0"/>
        <v>214</v>
      </c>
      <c r="O32" s="87"/>
      <c r="P32" s="96">
        <f t="shared" si="1"/>
        <v>2688.0219999999999</v>
      </c>
      <c r="Q32" s="87"/>
      <c r="R32" s="96">
        <f t="shared" si="2"/>
        <v>1790.357</v>
      </c>
      <c r="S32" s="244"/>
      <c r="T32" s="75"/>
    </row>
    <row r="33" spans="1:20" ht="12.75">
      <c r="A33" s="207"/>
      <c r="B33" s="238"/>
      <c r="C33" s="86"/>
      <c r="D33" s="95"/>
      <c r="E33" s="86"/>
      <c r="F33" s="95"/>
      <c r="G33" s="243"/>
      <c r="H33" s="95"/>
      <c r="I33" s="86"/>
      <c r="J33" s="95"/>
      <c r="K33" s="86"/>
      <c r="L33" s="95"/>
      <c r="M33" s="243"/>
      <c r="N33" s="95"/>
      <c r="O33" s="86"/>
      <c r="P33" s="95"/>
      <c r="Q33" s="86"/>
      <c r="R33" s="95"/>
      <c r="S33" s="243"/>
      <c r="T33" s="75"/>
    </row>
    <row r="34" spans="1:20" ht="12.75">
      <c r="A34" s="207" t="s">
        <v>103</v>
      </c>
      <c r="B34" s="238">
        <v>5</v>
      </c>
      <c r="C34" s="86"/>
      <c r="D34" s="95">
        <v>0.35199999999999998</v>
      </c>
      <c r="E34" s="86"/>
      <c r="F34" s="95">
        <v>5.0000000000000001E-3</v>
      </c>
      <c r="G34" s="243"/>
      <c r="H34" s="95">
        <v>55</v>
      </c>
      <c r="I34" s="86"/>
      <c r="J34" s="95">
        <v>1072.1600000000001</v>
      </c>
      <c r="K34" s="86"/>
      <c r="L34" s="95">
        <v>248.261</v>
      </c>
      <c r="M34" s="243"/>
      <c r="N34" s="95">
        <f t="shared" si="0"/>
        <v>60</v>
      </c>
      <c r="O34" s="86"/>
      <c r="P34" s="95">
        <f t="shared" si="1"/>
        <v>1072.5120000000002</v>
      </c>
      <c r="Q34" s="86"/>
      <c r="R34" s="95">
        <f t="shared" si="2"/>
        <v>248.26599999999999</v>
      </c>
      <c r="S34" s="243"/>
      <c r="T34" s="75"/>
    </row>
    <row r="35" spans="1:20" ht="12.75">
      <c r="A35" s="207" t="s">
        <v>187</v>
      </c>
      <c r="B35" s="238">
        <v>526</v>
      </c>
      <c r="C35" s="86"/>
      <c r="D35" s="95">
        <v>19.736999999999998</v>
      </c>
      <c r="E35" s="86"/>
      <c r="F35" s="95">
        <v>41.747999999999998</v>
      </c>
      <c r="G35" s="243"/>
      <c r="H35" s="95">
        <v>165</v>
      </c>
      <c r="I35" s="86"/>
      <c r="J35" s="95">
        <v>89.7</v>
      </c>
      <c r="K35" s="86"/>
      <c r="L35" s="95">
        <v>75.364000000000004</v>
      </c>
      <c r="M35" s="243"/>
      <c r="N35" s="95">
        <f t="shared" si="0"/>
        <v>691</v>
      </c>
      <c r="O35" s="86"/>
      <c r="P35" s="95">
        <f t="shared" si="1"/>
        <v>109.437</v>
      </c>
      <c r="Q35" s="86"/>
      <c r="R35" s="95">
        <f t="shared" si="2"/>
        <v>117.11199999999999</v>
      </c>
      <c r="S35" s="243"/>
      <c r="T35" s="75"/>
    </row>
    <row r="36" spans="1:20" ht="12.75">
      <c r="A36" s="204" t="s">
        <v>22</v>
      </c>
      <c r="B36" s="238"/>
      <c r="C36" s="86"/>
      <c r="D36" s="95"/>
      <c r="E36" s="86"/>
      <c r="F36" s="95"/>
      <c r="G36" s="243"/>
      <c r="H36" s="95"/>
      <c r="I36" s="86"/>
      <c r="J36" s="95"/>
      <c r="K36" s="86"/>
      <c r="L36" s="95"/>
      <c r="M36" s="243"/>
      <c r="N36" s="95"/>
      <c r="O36" s="86"/>
      <c r="P36" s="95"/>
      <c r="Q36" s="86"/>
      <c r="R36" s="95"/>
      <c r="S36" s="243"/>
      <c r="T36" s="75"/>
    </row>
    <row r="37" spans="1:20" ht="12.75">
      <c r="A37" s="208" t="s">
        <v>188</v>
      </c>
      <c r="B37" s="239">
        <f>SUM(B34:B36)</f>
        <v>531</v>
      </c>
      <c r="C37" s="87"/>
      <c r="D37" s="96">
        <f>SUM(D34:D36)</f>
        <v>20.088999999999999</v>
      </c>
      <c r="E37" s="87"/>
      <c r="F37" s="96">
        <f>SUM(F34:F36)</f>
        <v>41.753</v>
      </c>
      <c r="G37" s="244"/>
      <c r="H37" s="96">
        <f>SUM(H34:H36)</f>
        <v>220</v>
      </c>
      <c r="I37" s="87"/>
      <c r="J37" s="96">
        <f>SUM(J34:J36)</f>
        <v>1161.8600000000001</v>
      </c>
      <c r="K37" s="87"/>
      <c r="L37" s="96">
        <f>SUM(L34:L36)</f>
        <v>323.625</v>
      </c>
      <c r="M37" s="244"/>
      <c r="N37" s="96">
        <f t="shared" si="0"/>
        <v>751</v>
      </c>
      <c r="O37" s="87"/>
      <c r="P37" s="96">
        <f t="shared" si="1"/>
        <v>1181.9490000000001</v>
      </c>
      <c r="Q37" s="87"/>
      <c r="R37" s="96">
        <f t="shared" si="2"/>
        <v>365.37799999999999</v>
      </c>
      <c r="S37" s="244"/>
      <c r="T37" s="75"/>
    </row>
    <row r="38" spans="1:20" ht="12.75">
      <c r="A38" s="209" t="s">
        <v>13</v>
      </c>
      <c r="B38" s="238"/>
      <c r="C38" s="86"/>
      <c r="D38" s="95"/>
      <c r="E38" s="86"/>
      <c r="F38" s="95"/>
      <c r="G38" s="243"/>
      <c r="H38" s="95"/>
      <c r="I38" s="86"/>
      <c r="J38" s="95"/>
      <c r="K38" s="86"/>
      <c r="L38" s="95"/>
      <c r="M38" s="243"/>
      <c r="N38" s="95"/>
      <c r="O38" s="86"/>
      <c r="P38" s="95"/>
      <c r="Q38" s="86"/>
      <c r="R38" s="95"/>
      <c r="S38" s="243"/>
      <c r="T38" s="75"/>
    </row>
    <row r="39" spans="1:20" ht="12.75">
      <c r="A39" s="207"/>
      <c r="B39" s="238"/>
      <c r="C39" s="86"/>
      <c r="D39" s="95"/>
      <c r="E39" s="86"/>
      <c r="F39" s="95"/>
      <c r="G39" s="243"/>
      <c r="H39" s="95"/>
      <c r="I39" s="86"/>
      <c r="J39" s="95"/>
      <c r="K39" s="86"/>
      <c r="L39" s="95"/>
      <c r="M39" s="243"/>
      <c r="N39" s="95"/>
      <c r="O39" s="86"/>
      <c r="P39" s="95"/>
      <c r="Q39" s="86"/>
      <c r="R39" s="95"/>
      <c r="S39" s="243"/>
      <c r="T39" s="75"/>
    </row>
    <row r="40" spans="1:20" ht="12.75">
      <c r="A40" s="208" t="s">
        <v>189</v>
      </c>
      <c r="B40" s="239">
        <f>B37+B32</f>
        <v>590</v>
      </c>
      <c r="C40" s="87"/>
      <c r="D40" s="96">
        <f t="shared" ref="D40:L40" si="3">D37+D32</f>
        <v>22.904999999999998</v>
      </c>
      <c r="E40" s="87"/>
      <c r="F40" s="96">
        <f t="shared" si="3"/>
        <v>43.661000000000001</v>
      </c>
      <c r="G40" s="244"/>
      <c r="H40" s="96">
        <f t="shared" si="3"/>
        <v>375</v>
      </c>
      <c r="I40" s="87"/>
      <c r="J40" s="96">
        <f t="shared" si="3"/>
        <v>3847.0660000000003</v>
      </c>
      <c r="K40" s="87"/>
      <c r="L40" s="96">
        <f t="shared" si="3"/>
        <v>2112.0740000000001</v>
      </c>
      <c r="M40" s="244"/>
      <c r="N40" s="96">
        <f t="shared" si="0"/>
        <v>965</v>
      </c>
      <c r="O40" s="87"/>
      <c r="P40" s="96">
        <f t="shared" si="1"/>
        <v>3869.9710000000005</v>
      </c>
      <c r="Q40" s="87"/>
      <c r="R40" s="96">
        <f t="shared" si="2"/>
        <v>2155.7350000000001</v>
      </c>
      <c r="S40" s="244"/>
    </row>
    <row r="41" spans="1:20" ht="12.75">
      <c r="A41" s="262" t="s">
        <v>15</v>
      </c>
      <c r="B41" s="240"/>
      <c r="C41" s="97"/>
      <c r="D41" s="100"/>
      <c r="E41" s="97"/>
      <c r="F41" s="100"/>
      <c r="G41" s="245"/>
      <c r="H41" s="100"/>
      <c r="I41" s="97"/>
      <c r="J41" s="100"/>
      <c r="K41" s="97"/>
      <c r="L41" s="100"/>
      <c r="M41" s="245"/>
      <c r="N41" s="100"/>
      <c r="O41" s="97"/>
      <c r="P41" s="100"/>
      <c r="Q41" s="97"/>
      <c r="R41" s="100"/>
      <c r="S41" s="245"/>
    </row>
    <row r="42" spans="1:20">
      <c r="A42" s="11"/>
      <c r="B42" s="11"/>
      <c r="C42" s="11"/>
      <c r="D42" s="11"/>
      <c r="E42" s="11"/>
      <c r="F42" s="11"/>
      <c r="G42" s="11"/>
      <c r="H42" s="11"/>
      <c r="I42" s="11"/>
      <c r="J42" s="76"/>
      <c r="K42" s="11"/>
      <c r="L42" s="11"/>
      <c r="M42" s="11"/>
      <c r="N42" s="11"/>
      <c r="O42" s="11"/>
      <c r="P42" s="11"/>
      <c r="Q42" s="11"/>
      <c r="R42" s="11"/>
    </row>
    <row r="43" spans="1:20">
      <c r="A43" s="11"/>
      <c r="B43" s="11"/>
      <c r="C43" s="11"/>
      <c r="D43" s="11"/>
      <c r="E43" s="11"/>
      <c r="H43" s="75"/>
      <c r="M43" s="236"/>
      <c r="N43" s="11"/>
      <c r="O43" s="11"/>
      <c r="P43" s="11"/>
      <c r="Q43" s="11"/>
      <c r="R43" s="11"/>
    </row>
    <row r="44" spans="1:20">
      <c r="J44" s="75"/>
      <c r="K44" s="75"/>
      <c r="L44" s="75"/>
      <c r="M44" s="75"/>
    </row>
    <row r="45" spans="1:20">
      <c r="H45" s="75"/>
      <c r="I45" s="75"/>
      <c r="J45" s="75"/>
      <c r="K45" s="75"/>
      <c r="L45" s="75"/>
    </row>
    <row r="46" spans="1:20">
      <c r="H46" s="75"/>
      <c r="I46" s="75"/>
      <c r="J46" s="75"/>
      <c r="K46" s="75"/>
      <c r="L46" s="75"/>
    </row>
    <row r="47" spans="1:20">
      <c r="H47" s="75"/>
      <c r="I47" s="75"/>
      <c r="J47" s="75"/>
      <c r="K47" s="75"/>
      <c r="L47" s="75"/>
    </row>
    <row r="48" spans="1:20">
      <c r="H48" s="75"/>
      <c r="I48" s="75"/>
      <c r="J48" s="75"/>
      <c r="K48" s="75"/>
      <c r="L48" s="75"/>
    </row>
    <row r="49" spans="8:12">
      <c r="H49" s="75"/>
      <c r="I49" s="75"/>
      <c r="J49" s="75"/>
      <c r="K49" s="75"/>
      <c r="L49" s="75"/>
    </row>
    <row r="50" spans="8:12">
      <c r="H50" s="75"/>
      <c r="I50" s="75"/>
      <c r="J50" s="75"/>
      <c r="K50" s="75"/>
      <c r="L50" s="75"/>
    </row>
    <row r="51" spans="8:12">
      <c r="H51" s="75"/>
      <c r="I51" s="75"/>
      <c r="J51" s="75"/>
      <c r="K51" s="75"/>
      <c r="L51" s="75"/>
    </row>
    <row r="52" spans="8:12">
      <c r="H52" s="75"/>
      <c r="I52" s="75"/>
      <c r="J52" s="75"/>
      <c r="K52" s="75"/>
      <c r="L52" s="75"/>
    </row>
    <row r="53" spans="8:12">
      <c r="H53" s="75"/>
      <c r="I53" s="75"/>
      <c r="J53" s="75"/>
      <c r="K53" s="75"/>
      <c r="L53" s="75"/>
    </row>
    <row r="54" spans="8:12">
      <c r="H54" s="75"/>
      <c r="I54" s="75"/>
      <c r="J54" s="75"/>
      <c r="K54" s="75"/>
      <c r="L54" s="75"/>
    </row>
    <row r="55" spans="8:12">
      <c r="H55" s="75"/>
      <c r="I55" s="75"/>
      <c r="J55" s="75"/>
      <c r="K55" s="75"/>
      <c r="L55" s="75"/>
    </row>
    <row r="56" spans="8:12">
      <c r="H56" s="75"/>
      <c r="I56" s="75"/>
      <c r="J56" s="75"/>
      <c r="K56" s="75"/>
      <c r="L56" s="75"/>
    </row>
    <row r="57" spans="8:12">
      <c r="H57" s="75"/>
      <c r="I57" s="75"/>
      <c r="J57" s="75"/>
      <c r="K57" s="75"/>
      <c r="L57" s="75"/>
    </row>
    <row r="58" spans="8:12">
      <c r="H58" s="75"/>
      <c r="I58" s="75"/>
      <c r="J58" s="75"/>
      <c r="K58" s="75"/>
      <c r="L58" s="75"/>
    </row>
    <row r="59" spans="8:12">
      <c r="H59" s="75"/>
      <c r="I59" s="75"/>
      <c r="J59" s="75"/>
      <c r="K59" s="75"/>
      <c r="L59" s="75"/>
    </row>
    <row r="60" spans="8:12">
      <c r="H60" s="75"/>
      <c r="I60" s="75"/>
      <c r="J60" s="75"/>
      <c r="K60" s="75"/>
      <c r="L60" s="75"/>
    </row>
    <row r="61" spans="8:12">
      <c r="H61" s="75"/>
      <c r="I61" s="75"/>
      <c r="J61" s="75"/>
      <c r="K61" s="75"/>
      <c r="L61" s="75"/>
    </row>
    <row r="62" spans="8:12">
      <c r="H62" s="75"/>
      <c r="I62" s="75"/>
      <c r="J62" s="75"/>
      <c r="K62" s="75"/>
      <c r="L62" s="75"/>
    </row>
    <row r="63" spans="8:12">
      <c r="H63" s="75"/>
      <c r="I63" s="75"/>
      <c r="J63" s="75"/>
      <c r="K63" s="75"/>
      <c r="L63" s="75"/>
    </row>
  </sheetData>
  <mergeCells count="12">
    <mergeCell ref="N25:R25"/>
    <mergeCell ref="B4:F4"/>
    <mergeCell ref="H4:L4"/>
    <mergeCell ref="N4:R4"/>
    <mergeCell ref="B26:F26"/>
    <mergeCell ref="H26:L26"/>
    <mergeCell ref="N26:R26"/>
    <mergeCell ref="N3:R3"/>
    <mergeCell ref="H3:L3"/>
    <mergeCell ref="B3:F3"/>
    <mergeCell ref="B25:F25"/>
    <mergeCell ref="H25:L25"/>
  </mergeCells>
  <pageMargins left="0.70866141732283472" right="0.70866141732283472" top="0.74803149606299213" bottom="0.15748031496062992" header="0.31496062992125984" footer="0.31496062992125984"/>
  <pageSetup paperSize="9" scale="62" orientation="portrait" r:id="rId1"/>
  <ignoredErrors>
    <ignoredError sqref="N30 P30 R3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theme="4" tint="0.39997558519241921"/>
  </sheetPr>
  <dimension ref="A1:G39"/>
  <sheetViews>
    <sheetView zoomScale="124" zoomScaleNormal="124" workbookViewId="0">
      <selection activeCell="H1" sqref="H1"/>
    </sheetView>
  </sheetViews>
  <sheetFormatPr defaultRowHeight="11.25"/>
  <cols>
    <col min="1" max="1" width="49.6640625" style="1" customWidth="1"/>
    <col min="2" max="2" width="12.6640625" style="1" customWidth="1"/>
    <col min="3" max="3" width="12.83203125" style="1" customWidth="1"/>
    <col min="4" max="4" width="13.1640625" style="1" customWidth="1"/>
    <col min="5" max="5" width="12.83203125" style="1" customWidth="1"/>
    <col min="6" max="6" width="11.5" style="1" customWidth="1"/>
    <col min="7" max="7" width="12.83203125" style="1" customWidth="1"/>
    <col min="8" max="16384" width="9.33203125" style="1"/>
  </cols>
  <sheetData>
    <row r="1" spans="1:7" ht="18.75" customHeight="1">
      <c r="A1" s="64" t="s">
        <v>267</v>
      </c>
    </row>
    <row r="2" spans="1:7" ht="16.5" customHeight="1">
      <c r="A2" s="1" t="s">
        <v>272</v>
      </c>
    </row>
    <row r="3" spans="1:7" s="290" customFormat="1" ht="18" customHeight="1">
      <c r="A3" s="326" t="s">
        <v>1</v>
      </c>
      <c r="B3" s="519" t="s">
        <v>157</v>
      </c>
      <c r="C3" s="522"/>
      <c r="D3" s="520" t="s">
        <v>158</v>
      </c>
      <c r="E3" s="520"/>
      <c r="F3" s="519" t="s">
        <v>5</v>
      </c>
      <c r="G3" s="522"/>
    </row>
    <row r="4" spans="1:7" s="290" customFormat="1" ht="18" customHeight="1">
      <c r="A4" s="306"/>
      <c r="B4" s="517" t="s">
        <v>312</v>
      </c>
      <c r="C4" s="521"/>
      <c r="D4" s="517" t="s">
        <v>313</v>
      </c>
      <c r="E4" s="521"/>
      <c r="F4" s="517" t="s">
        <v>47</v>
      </c>
      <c r="G4" s="521"/>
    </row>
    <row r="5" spans="1:7" s="290" customFormat="1" ht="22.5" customHeight="1">
      <c r="A5" s="327" t="s">
        <v>2</v>
      </c>
      <c r="B5" s="306" t="s">
        <v>3</v>
      </c>
      <c r="C5" s="308" t="s">
        <v>149</v>
      </c>
      <c r="D5" s="306" t="s">
        <v>3</v>
      </c>
      <c r="E5" s="308" t="s">
        <v>149</v>
      </c>
      <c r="F5" s="306" t="s">
        <v>3</v>
      </c>
      <c r="G5" s="308" t="s">
        <v>149</v>
      </c>
    </row>
    <row r="6" spans="1:7" ht="49.5" customHeight="1">
      <c r="A6" s="205"/>
      <c r="B6" s="237" t="s">
        <v>4</v>
      </c>
      <c r="C6" s="242" t="s">
        <v>197</v>
      </c>
      <c r="D6" s="237" t="s">
        <v>4</v>
      </c>
      <c r="E6" s="242" t="s">
        <v>197</v>
      </c>
      <c r="F6" s="237" t="s">
        <v>4</v>
      </c>
      <c r="G6" s="242" t="s">
        <v>197</v>
      </c>
    </row>
    <row r="7" spans="1:7" ht="12.75">
      <c r="A7" s="206" t="s">
        <v>104</v>
      </c>
      <c r="B7" s="104">
        <v>107</v>
      </c>
      <c r="C7" s="105">
        <v>5.1740000000000004</v>
      </c>
      <c r="D7" s="101">
        <v>120</v>
      </c>
      <c r="E7" s="110">
        <v>75.844999999999999</v>
      </c>
      <c r="F7" s="104">
        <f>B7+D7</f>
        <v>227</v>
      </c>
      <c r="G7" s="105">
        <f>C7+E7</f>
        <v>81.019000000000005</v>
      </c>
    </row>
    <row r="8" spans="1:7" ht="12.75">
      <c r="A8" s="207"/>
      <c r="B8" s="106"/>
      <c r="C8" s="107"/>
      <c r="D8" s="106"/>
      <c r="E8" s="107"/>
      <c r="F8" s="106"/>
      <c r="G8" s="107"/>
    </row>
    <row r="9" spans="1:7" ht="12.75">
      <c r="A9" s="207" t="s">
        <v>105</v>
      </c>
      <c r="B9" s="275" t="s">
        <v>186</v>
      </c>
      <c r="C9" s="276" t="s">
        <v>186</v>
      </c>
      <c r="D9" s="106">
        <v>4</v>
      </c>
      <c r="E9" s="107">
        <v>19.7</v>
      </c>
      <c r="F9" s="106">
        <v>4</v>
      </c>
      <c r="G9" s="107">
        <v>20</v>
      </c>
    </row>
    <row r="10" spans="1:7" ht="12.75">
      <c r="A10" s="207" t="s">
        <v>192</v>
      </c>
      <c r="B10" s="106">
        <v>87</v>
      </c>
      <c r="C10" s="107">
        <v>3.8780000000000001</v>
      </c>
      <c r="D10" s="106">
        <v>65</v>
      </c>
      <c r="E10" s="107">
        <v>17.283999999999999</v>
      </c>
      <c r="F10" s="106">
        <f>B10+D10</f>
        <v>152</v>
      </c>
      <c r="G10" s="107">
        <f>C10+E10</f>
        <v>21.161999999999999</v>
      </c>
    </row>
    <row r="11" spans="1:7" ht="12.75">
      <c r="A11" s="204" t="s">
        <v>16</v>
      </c>
      <c r="B11" s="106"/>
      <c r="C11" s="107"/>
      <c r="D11" s="106"/>
      <c r="E11" s="107"/>
      <c r="F11" s="106"/>
      <c r="G11" s="107"/>
    </row>
    <row r="12" spans="1:7" ht="12.75">
      <c r="A12" s="207" t="s">
        <v>190</v>
      </c>
      <c r="B12" s="106">
        <v>242</v>
      </c>
      <c r="C12" s="107">
        <v>9</v>
      </c>
      <c r="D12" s="106">
        <v>70</v>
      </c>
      <c r="E12" s="107">
        <v>31.885000000000002</v>
      </c>
      <c r="F12" s="106">
        <f>B12+D12</f>
        <v>312</v>
      </c>
      <c r="G12" s="107">
        <f>C12+E12</f>
        <v>40.885000000000005</v>
      </c>
    </row>
    <row r="13" spans="1:7" ht="12.75">
      <c r="A13" s="204" t="s">
        <v>18</v>
      </c>
      <c r="B13" s="106"/>
      <c r="C13" s="107"/>
      <c r="D13" s="106"/>
      <c r="E13" s="107"/>
      <c r="F13" s="106"/>
      <c r="G13" s="107"/>
    </row>
    <row r="14" spans="1:7" ht="12.75">
      <c r="A14" s="208" t="s">
        <v>191</v>
      </c>
      <c r="B14" s="108">
        <f>SUM(B9:B12)</f>
        <v>329</v>
      </c>
      <c r="C14" s="257">
        <f>SUM(C9:C12)</f>
        <v>12.878</v>
      </c>
      <c r="D14" s="103">
        <f>SUM(D9:D12)</f>
        <v>139</v>
      </c>
      <c r="E14" s="260">
        <f>SUM(E9:E12)</f>
        <v>68.869</v>
      </c>
      <c r="F14" s="366">
        <f>SUM(F9:F13)</f>
        <v>468</v>
      </c>
      <c r="G14" s="109">
        <f>SUM(G9:G13)</f>
        <v>82.046999999999997</v>
      </c>
    </row>
    <row r="15" spans="1:7" ht="12.75">
      <c r="A15" s="209" t="s">
        <v>6</v>
      </c>
      <c r="B15" s="108"/>
      <c r="C15" s="109"/>
      <c r="D15" s="103"/>
      <c r="E15" s="112"/>
      <c r="F15" s="108"/>
      <c r="G15" s="109"/>
    </row>
    <row r="16" spans="1:7" ht="12.75">
      <c r="A16" s="207"/>
      <c r="B16" s="106"/>
      <c r="C16" s="107"/>
      <c r="D16" s="102"/>
      <c r="E16" s="111"/>
      <c r="F16" s="106"/>
      <c r="G16" s="107"/>
    </row>
    <row r="17" spans="1:7" ht="12.75">
      <c r="A17" s="210" t="s">
        <v>106</v>
      </c>
      <c r="B17" s="98">
        <f t="shared" ref="B17:G17" si="0">B14+B7</f>
        <v>436</v>
      </c>
      <c r="C17" s="99">
        <f t="shared" si="0"/>
        <v>18.052</v>
      </c>
      <c r="D17" s="97">
        <f t="shared" si="0"/>
        <v>259</v>
      </c>
      <c r="E17" s="100">
        <f t="shared" si="0"/>
        <v>144.714</v>
      </c>
      <c r="F17" s="98">
        <f t="shared" si="0"/>
        <v>695</v>
      </c>
      <c r="G17" s="99">
        <f t="shared" si="0"/>
        <v>163.066</v>
      </c>
    </row>
    <row r="18" spans="1:7">
      <c r="A18" s="11"/>
      <c r="B18" s="11"/>
      <c r="C18" s="11"/>
      <c r="D18" s="11"/>
      <c r="E18" s="11"/>
      <c r="F18" s="11"/>
      <c r="G18" s="11"/>
    </row>
    <row r="19" spans="1:7">
      <c r="A19" s="11"/>
      <c r="B19" s="11"/>
      <c r="C19" s="11"/>
      <c r="D19" s="11"/>
      <c r="E19" s="11"/>
      <c r="F19" s="11"/>
      <c r="G19" s="11"/>
    </row>
    <row r="21" spans="1:7" ht="16.5" customHeight="1">
      <c r="A21" s="64" t="s">
        <v>215</v>
      </c>
    </row>
    <row r="22" spans="1:7" ht="16.5" customHeight="1">
      <c r="A22" s="1" t="s">
        <v>216</v>
      </c>
    </row>
    <row r="23" spans="1:7" ht="18.75" customHeight="1">
      <c r="A23" s="326" t="s">
        <v>1</v>
      </c>
      <c r="B23" s="519" t="s">
        <v>157</v>
      </c>
      <c r="C23" s="522"/>
      <c r="D23" s="520" t="s">
        <v>158</v>
      </c>
      <c r="E23" s="520"/>
      <c r="F23" s="519" t="s">
        <v>5</v>
      </c>
      <c r="G23" s="522"/>
    </row>
    <row r="24" spans="1:7" ht="18.75" customHeight="1">
      <c r="A24" s="306"/>
      <c r="B24" s="517" t="s">
        <v>312</v>
      </c>
      <c r="C24" s="521"/>
      <c r="D24" s="517" t="s">
        <v>313</v>
      </c>
      <c r="E24" s="521"/>
      <c r="F24" s="517" t="s">
        <v>47</v>
      </c>
      <c r="G24" s="521"/>
    </row>
    <row r="25" spans="1:7" ht="24" customHeight="1">
      <c r="A25" s="327" t="s">
        <v>2</v>
      </c>
      <c r="B25" s="306" t="s">
        <v>3</v>
      </c>
      <c r="C25" s="308" t="s">
        <v>149</v>
      </c>
      <c r="D25" s="306" t="s">
        <v>3</v>
      </c>
      <c r="E25" s="308" t="s">
        <v>149</v>
      </c>
      <c r="F25" s="306" t="s">
        <v>3</v>
      </c>
      <c r="G25" s="308" t="s">
        <v>149</v>
      </c>
    </row>
    <row r="26" spans="1:7" ht="49.5" customHeight="1">
      <c r="A26" s="205"/>
      <c r="B26" s="237" t="s">
        <v>4</v>
      </c>
      <c r="C26" s="242" t="s">
        <v>197</v>
      </c>
      <c r="D26" s="237" t="s">
        <v>4</v>
      </c>
      <c r="E26" s="242" t="s">
        <v>197</v>
      </c>
      <c r="F26" s="237" t="s">
        <v>4</v>
      </c>
      <c r="G26" s="242" t="s">
        <v>197</v>
      </c>
    </row>
    <row r="27" spans="1:7" ht="12.75">
      <c r="A27" s="206" t="s">
        <v>130</v>
      </c>
      <c r="B27" s="104">
        <v>114</v>
      </c>
      <c r="C27" s="105">
        <v>5.399</v>
      </c>
      <c r="D27" s="101">
        <v>125</v>
      </c>
      <c r="E27" s="110">
        <v>83.5</v>
      </c>
      <c r="F27" s="104">
        <f>B27+D27</f>
        <v>239</v>
      </c>
      <c r="G27" s="105">
        <f>C27+E27</f>
        <v>88.899000000000001</v>
      </c>
    </row>
    <row r="28" spans="1:7" ht="12.75">
      <c r="A28" s="207"/>
      <c r="B28" s="106"/>
      <c r="C28" s="107"/>
      <c r="D28" s="106"/>
      <c r="E28" s="107"/>
      <c r="F28" s="106"/>
      <c r="G28" s="107"/>
    </row>
    <row r="29" spans="1:7" ht="12.75">
      <c r="A29" s="207" t="s">
        <v>105</v>
      </c>
      <c r="B29" s="275" t="s">
        <v>186</v>
      </c>
      <c r="C29" s="276" t="s">
        <v>186</v>
      </c>
      <c r="D29" s="106">
        <v>4</v>
      </c>
      <c r="E29" s="107">
        <v>19.751000000000001</v>
      </c>
      <c r="F29" s="106">
        <v>4</v>
      </c>
      <c r="G29" s="107">
        <v>20</v>
      </c>
    </row>
    <row r="30" spans="1:7" ht="12.75">
      <c r="A30" s="207" t="s">
        <v>192</v>
      </c>
      <c r="B30" s="106">
        <v>85</v>
      </c>
      <c r="C30" s="107">
        <v>3.7629999999999999</v>
      </c>
      <c r="D30" s="106">
        <v>55</v>
      </c>
      <c r="E30" s="107">
        <v>14.276999999999999</v>
      </c>
      <c r="F30" s="106">
        <f>B30+D30</f>
        <v>140</v>
      </c>
      <c r="G30" s="107">
        <f>C30+E30</f>
        <v>18.04</v>
      </c>
    </row>
    <row r="31" spans="1:7" ht="12.75">
      <c r="A31" s="204" t="s">
        <v>16</v>
      </c>
      <c r="B31" s="106"/>
      <c r="C31" s="107"/>
      <c r="D31" s="106"/>
      <c r="E31" s="107"/>
      <c r="F31" s="106"/>
      <c r="G31" s="107"/>
    </row>
    <row r="32" spans="1:7" ht="12.75">
      <c r="A32" s="207" t="s">
        <v>190</v>
      </c>
      <c r="B32" s="106">
        <v>245</v>
      </c>
      <c r="C32" s="107">
        <v>9.0039999999999996</v>
      </c>
      <c r="D32" s="106">
        <v>74</v>
      </c>
      <c r="E32" s="107">
        <v>30.582999999999998</v>
      </c>
      <c r="F32" s="106">
        <f>B32+D32</f>
        <v>319</v>
      </c>
      <c r="G32" s="107">
        <f>C32+E32</f>
        <v>39.586999999999996</v>
      </c>
    </row>
    <row r="33" spans="1:7" ht="12.75">
      <c r="A33" s="204" t="s">
        <v>18</v>
      </c>
      <c r="B33" s="106"/>
      <c r="C33" s="107"/>
      <c r="D33" s="106"/>
      <c r="E33" s="107"/>
      <c r="F33" s="106"/>
      <c r="G33" s="107"/>
    </row>
    <row r="34" spans="1:7" ht="12.75">
      <c r="A34" s="208" t="s">
        <v>191</v>
      </c>
      <c r="B34" s="108">
        <f>SUM(B29:B32)</f>
        <v>330</v>
      </c>
      <c r="C34" s="257">
        <f>SUM(C29:C32)</f>
        <v>12.766999999999999</v>
      </c>
      <c r="D34" s="103">
        <f>SUM(D29:D32)</f>
        <v>133</v>
      </c>
      <c r="E34" s="260">
        <f>SUM(E29:E32)</f>
        <v>64.61099999999999</v>
      </c>
      <c r="F34" s="366">
        <f>SUM(F29:F32)</f>
        <v>463</v>
      </c>
      <c r="G34" s="257">
        <f>C34+E34</f>
        <v>77.377999999999986</v>
      </c>
    </row>
    <row r="35" spans="1:7" ht="12.75">
      <c r="A35" s="209" t="s">
        <v>6</v>
      </c>
      <c r="B35" s="108"/>
      <c r="C35" s="109"/>
      <c r="D35" s="103"/>
      <c r="E35" s="112"/>
      <c r="F35" s="108"/>
      <c r="G35" s="109"/>
    </row>
    <row r="36" spans="1:7" ht="12.75">
      <c r="A36" s="207"/>
      <c r="B36" s="106"/>
      <c r="C36" s="107"/>
      <c r="D36" s="102"/>
      <c r="E36" s="111"/>
      <c r="F36" s="106"/>
      <c r="G36" s="107"/>
    </row>
    <row r="37" spans="1:7" ht="12.75">
      <c r="A37" s="210" t="s">
        <v>106</v>
      </c>
      <c r="B37" s="98">
        <f t="shared" ref="B37:G37" si="1">B34+B27</f>
        <v>444</v>
      </c>
      <c r="C37" s="99">
        <f t="shared" si="1"/>
        <v>18.166</v>
      </c>
      <c r="D37" s="97">
        <f t="shared" si="1"/>
        <v>258</v>
      </c>
      <c r="E37" s="100">
        <f t="shared" si="1"/>
        <v>148.11099999999999</v>
      </c>
      <c r="F37" s="98">
        <f t="shared" si="1"/>
        <v>702</v>
      </c>
      <c r="G37" s="99">
        <f t="shared" si="1"/>
        <v>166.27699999999999</v>
      </c>
    </row>
    <row r="38" spans="1:7">
      <c r="A38" s="11"/>
      <c r="B38" s="11"/>
      <c r="C38" s="11"/>
      <c r="D38" s="11"/>
      <c r="E38" s="11"/>
      <c r="F38" s="11"/>
      <c r="G38" s="11"/>
    </row>
    <row r="39" spans="1:7">
      <c r="A39" s="11"/>
      <c r="B39" s="11"/>
      <c r="C39" s="11"/>
      <c r="D39" s="11"/>
      <c r="E39" s="11"/>
      <c r="F39" s="11"/>
      <c r="G39" s="11"/>
    </row>
  </sheetData>
  <mergeCells count="12">
    <mergeCell ref="F23:G23"/>
    <mergeCell ref="B4:C4"/>
    <mergeCell ref="D4:E4"/>
    <mergeCell ref="F4:G4"/>
    <mergeCell ref="B24:C24"/>
    <mergeCell ref="D24:E24"/>
    <mergeCell ref="F24:G24"/>
    <mergeCell ref="B3:C3"/>
    <mergeCell ref="D3:E3"/>
    <mergeCell ref="F3:G3"/>
    <mergeCell ref="B23:C23"/>
    <mergeCell ref="D23:E2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theme="4" tint="0.39997558519241921"/>
  </sheetPr>
  <dimension ref="A1:J32"/>
  <sheetViews>
    <sheetView zoomScaleNormal="100" workbookViewId="0">
      <selection activeCell="L1" sqref="L1"/>
    </sheetView>
  </sheetViews>
  <sheetFormatPr defaultRowHeight="11.25"/>
  <cols>
    <col min="1" max="1" width="37.6640625" style="1" customWidth="1"/>
    <col min="2" max="2" width="10.83203125" style="1" customWidth="1"/>
    <col min="3" max="3" width="13.6640625" style="1" customWidth="1"/>
    <col min="4" max="4" width="15" style="1" customWidth="1"/>
    <col min="5" max="5" width="10.83203125" style="1" customWidth="1"/>
    <col min="6" max="6" width="13.83203125" style="1" customWidth="1"/>
    <col min="7" max="7" width="14.5" style="1" customWidth="1"/>
    <col min="8" max="8" width="10.83203125" style="1" customWidth="1"/>
    <col min="9" max="9" width="16.5" style="1" customWidth="1"/>
    <col min="10" max="10" width="14.1640625" style="1" customWidth="1"/>
    <col min="11" max="16384" width="9.33203125" style="1"/>
  </cols>
  <sheetData>
    <row r="1" spans="1:10" ht="21" customHeight="1">
      <c r="A1" s="526" t="s">
        <v>218</v>
      </c>
      <c r="B1" s="526"/>
      <c r="C1" s="526"/>
      <c r="D1" s="526"/>
      <c r="E1" s="526"/>
      <c r="F1" s="526"/>
      <c r="G1" s="526"/>
      <c r="H1" s="526"/>
      <c r="I1" s="526"/>
    </row>
    <row r="2" spans="1:10" ht="24.75" customHeight="1">
      <c r="A2" s="526"/>
      <c r="B2" s="526"/>
      <c r="C2" s="526"/>
      <c r="D2" s="526"/>
      <c r="E2" s="526"/>
      <c r="F2" s="526"/>
      <c r="G2" s="526"/>
      <c r="H2" s="526"/>
      <c r="I2" s="526"/>
    </row>
    <row r="3" spans="1:10" ht="17.25" customHeight="1">
      <c r="A3" s="341" t="s">
        <v>217</v>
      </c>
    </row>
    <row r="4" spans="1:10" s="290" customFormat="1" ht="23.25" customHeight="1">
      <c r="A4" s="320" t="s">
        <v>1</v>
      </c>
      <c r="B4" s="523" t="s">
        <v>21</v>
      </c>
      <c r="C4" s="524"/>
      <c r="D4" s="525"/>
      <c r="E4" s="524" t="s">
        <v>20</v>
      </c>
      <c r="F4" s="524"/>
      <c r="G4" s="524"/>
      <c r="H4" s="523" t="s">
        <v>5</v>
      </c>
      <c r="I4" s="524"/>
      <c r="J4" s="525"/>
    </row>
    <row r="5" spans="1:10" ht="24.75" customHeight="1">
      <c r="A5" s="321" t="s">
        <v>2</v>
      </c>
      <c r="B5" s="303" t="s">
        <v>3</v>
      </c>
      <c r="C5" s="304" t="s">
        <v>149</v>
      </c>
      <c r="D5" s="305" t="s">
        <v>154</v>
      </c>
      <c r="E5" s="303" t="s">
        <v>3</v>
      </c>
      <c r="F5" s="304" t="s">
        <v>149</v>
      </c>
      <c r="G5" s="305" t="s">
        <v>154</v>
      </c>
      <c r="H5" s="303" t="s">
        <v>3</v>
      </c>
      <c r="I5" s="304" t="s">
        <v>149</v>
      </c>
      <c r="J5" s="305" t="s">
        <v>154</v>
      </c>
    </row>
    <row r="6" spans="1:10" ht="49.5" customHeight="1">
      <c r="A6" s="322"/>
      <c r="B6" s="292" t="s">
        <v>4</v>
      </c>
      <c r="C6" s="293" t="s">
        <v>204</v>
      </c>
      <c r="D6" s="294" t="s">
        <v>153</v>
      </c>
      <c r="E6" s="292" t="s">
        <v>4</v>
      </c>
      <c r="F6" s="293" t="s">
        <v>204</v>
      </c>
      <c r="G6" s="294" t="s">
        <v>153</v>
      </c>
      <c r="H6" s="292" t="s">
        <v>4</v>
      </c>
      <c r="I6" s="293" t="s">
        <v>204</v>
      </c>
      <c r="J6" s="294" t="s">
        <v>153</v>
      </c>
    </row>
    <row r="7" spans="1:10" ht="12.75">
      <c r="A7" s="238" t="s">
        <v>99</v>
      </c>
      <c r="B7" s="89">
        <v>38</v>
      </c>
      <c r="C7" s="94">
        <v>215.77799999999999</v>
      </c>
      <c r="D7" s="427">
        <v>313.517</v>
      </c>
      <c r="E7" s="86">
        <v>244</v>
      </c>
      <c r="F7" s="7">
        <v>6523.183</v>
      </c>
      <c r="G7" s="95">
        <v>11200.607</v>
      </c>
      <c r="H7" s="89">
        <f t="shared" ref="H7:J9" si="0">SUM(B7,E7)</f>
        <v>282</v>
      </c>
      <c r="I7" s="7">
        <f t="shared" si="0"/>
        <v>6738.9610000000002</v>
      </c>
      <c r="J7" s="90">
        <f t="shared" si="0"/>
        <v>11514.124</v>
      </c>
    </row>
    <row r="8" spans="1:10" ht="12.75">
      <c r="A8" s="238" t="s">
        <v>108</v>
      </c>
      <c r="B8" s="367">
        <v>6</v>
      </c>
      <c r="C8" s="368">
        <v>16.061</v>
      </c>
      <c r="D8" s="369">
        <v>20.48</v>
      </c>
      <c r="E8" s="86">
        <v>3</v>
      </c>
      <c r="F8" s="7">
        <v>35.579000000000001</v>
      </c>
      <c r="G8" s="95">
        <v>54.966000000000001</v>
      </c>
      <c r="H8" s="89">
        <f t="shared" si="0"/>
        <v>9</v>
      </c>
      <c r="I8" s="7">
        <f t="shared" si="0"/>
        <v>51.64</v>
      </c>
      <c r="J8" s="90">
        <f t="shared" si="0"/>
        <v>75.445999999999998</v>
      </c>
    </row>
    <row r="9" spans="1:10" ht="12.75">
      <c r="A9" s="238" t="s">
        <v>101</v>
      </c>
      <c r="B9" s="89">
        <v>111</v>
      </c>
      <c r="C9" s="7">
        <v>2453.3670000000002</v>
      </c>
      <c r="D9" s="90">
        <v>1454.452</v>
      </c>
      <c r="E9" s="86">
        <v>181</v>
      </c>
      <c r="F9" s="7">
        <v>2090.1219999999998</v>
      </c>
      <c r="G9" s="95">
        <v>1657.4880000000001</v>
      </c>
      <c r="H9" s="89">
        <f t="shared" si="0"/>
        <v>292</v>
      </c>
      <c r="I9" s="7">
        <f t="shared" si="0"/>
        <v>4543.4889999999996</v>
      </c>
      <c r="J9" s="90">
        <f t="shared" si="0"/>
        <v>3111.94</v>
      </c>
    </row>
    <row r="10" spans="1:10" ht="12.75">
      <c r="A10" s="239" t="s">
        <v>102</v>
      </c>
      <c r="B10" s="91">
        <f>SUM(B7:B9)</f>
        <v>155</v>
      </c>
      <c r="C10" s="8">
        <f t="shared" ref="C10:J10" si="1">SUM(C7:C9)</f>
        <v>2685.2060000000001</v>
      </c>
      <c r="D10" s="92">
        <f t="shared" si="1"/>
        <v>1788.4490000000001</v>
      </c>
      <c r="E10" s="87">
        <f t="shared" si="1"/>
        <v>428</v>
      </c>
      <c r="F10" s="8">
        <f t="shared" si="1"/>
        <v>8648.884</v>
      </c>
      <c r="G10" s="96">
        <f t="shared" si="1"/>
        <v>12913.061</v>
      </c>
      <c r="H10" s="91">
        <f t="shared" si="1"/>
        <v>583</v>
      </c>
      <c r="I10" s="8">
        <f t="shared" si="1"/>
        <v>11334.09</v>
      </c>
      <c r="J10" s="92">
        <f t="shared" si="1"/>
        <v>14701.51</v>
      </c>
    </row>
    <row r="11" spans="1:10" ht="12.75">
      <c r="A11" s="238"/>
      <c r="B11" s="89"/>
      <c r="C11" s="7"/>
      <c r="D11" s="90"/>
      <c r="E11" s="86"/>
      <c r="F11" s="7"/>
      <c r="G11" s="95"/>
      <c r="H11" s="89"/>
      <c r="I11" s="7"/>
      <c r="J11" s="90"/>
    </row>
    <row r="12" spans="1:10" ht="12.75">
      <c r="A12" s="238" t="s">
        <v>103</v>
      </c>
      <c r="B12" s="89">
        <v>55</v>
      </c>
      <c r="C12" s="7">
        <v>1072.1600000000001</v>
      </c>
      <c r="D12" s="90">
        <v>248.261</v>
      </c>
      <c r="E12" s="86">
        <v>24</v>
      </c>
      <c r="F12" s="7">
        <v>695.14599999999996</v>
      </c>
      <c r="G12" s="95">
        <v>157.65299999999999</v>
      </c>
      <c r="H12" s="89">
        <f t="shared" ref="H12:J13" si="2">SUM(B12,E12)</f>
        <v>79</v>
      </c>
      <c r="I12" s="7">
        <f t="shared" si="2"/>
        <v>1767.306</v>
      </c>
      <c r="J12" s="90">
        <f t="shared" si="2"/>
        <v>405.91399999999999</v>
      </c>
    </row>
    <row r="13" spans="1:10" ht="12.75">
      <c r="A13" s="238" t="s">
        <v>187</v>
      </c>
      <c r="B13" s="89">
        <v>165</v>
      </c>
      <c r="C13" s="7">
        <v>89.7</v>
      </c>
      <c r="D13" s="90">
        <v>75.364000000000004</v>
      </c>
      <c r="E13" s="370" t="s">
        <v>186</v>
      </c>
      <c r="F13" s="368" t="s">
        <v>186</v>
      </c>
      <c r="G13" s="371" t="s">
        <v>186</v>
      </c>
      <c r="H13" s="89">
        <f t="shared" si="2"/>
        <v>165</v>
      </c>
      <c r="I13" s="7">
        <f t="shared" si="2"/>
        <v>89.7</v>
      </c>
      <c r="J13" s="90">
        <f t="shared" si="2"/>
        <v>75.364000000000004</v>
      </c>
    </row>
    <row r="14" spans="1:10" ht="12.75">
      <c r="A14" s="323" t="s">
        <v>22</v>
      </c>
      <c r="B14" s="89"/>
      <c r="C14" s="7"/>
      <c r="D14" s="90"/>
      <c r="E14" s="86"/>
      <c r="F14" s="7"/>
      <c r="G14" s="95"/>
      <c r="H14" s="89"/>
      <c r="I14" s="7"/>
      <c r="J14" s="90"/>
    </row>
    <row r="15" spans="1:10" ht="12.75">
      <c r="A15" s="239" t="s">
        <v>188</v>
      </c>
      <c r="B15" s="91">
        <f>SUM(B12:B13)</f>
        <v>220</v>
      </c>
      <c r="C15" s="8">
        <f t="shared" ref="C15:J15" si="3">SUM(C12:C13)</f>
        <v>1161.8600000000001</v>
      </c>
      <c r="D15" s="92">
        <f t="shared" si="3"/>
        <v>323.625</v>
      </c>
      <c r="E15" s="87">
        <f t="shared" si="3"/>
        <v>24</v>
      </c>
      <c r="F15" s="8">
        <f t="shared" si="3"/>
        <v>695.14599999999996</v>
      </c>
      <c r="G15" s="96">
        <f t="shared" si="3"/>
        <v>157.65299999999999</v>
      </c>
      <c r="H15" s="91">
        <f t="shared" si="3"/>
        <v>244</v>
      </c>
      <c r="I15" s="8">
        <f t="shared" si="3"/>
        <v>1857.0060000000001</v>
      </c>
      <c r="J15" s="92">
        <f t="shared" si="3"/>
        <v>481.27800000000002</v>
      </c>
    </row>
    <row r="16" spans="1:10" ht="12.75">
      <c r="A16" s="324" t="s">
        <v>23</v>
      </c>
      <c r="B16" s="89"/>
      <c r="C16" s="7"/>
      <c r="D16" s="90"/>
      <c r="E16" s="86"/>
      <c r="F16" s="7"/>
      <c r="G16" s="95"/>
      <c r="H16" s="89"/>
      <c r="I16" s="7"/>
      <c r="J16" s="90"/>
    </row>
    <row r="17" spans="1:10" ht="12.75">
      <c r="A17" s="238"/>
      <c r="B17" s="89"/>
      <c r="C17" s="7"/>
      <c r="D17" s="90"/>
      <c r="E17" s="86"/>
      <c r="F17" s="7"/>
      <c r="G17" s="95"/>
      <c r="H17" s="89"/>
      <c r="I17" s="7"/>
      <c r="J17" s="90"/>
    </row>
    <row r="18" spans="1:10" ht="26.25" customHeight="1">
      <c r="A18" s="325" t="s">
        <v>148</v>
      </c>
      <c r="B18" s="115">
        <f>SUM(B15,B10)</f>
        <v>375</v>
      </c>
      <c r="C18" s="12">
        <f t="shared" ref="C18:J18" si="4">SUM(C15,C10)</f>
        <v>3847.0660000000003</v>
      </c>
      <c r="D18" s="116">
        <f t="shared" si="4"/>
        <v>2112.0740000000001</v>
      </c>
      <c r="E18" s="114">
        <f t="shared" si="4"/>
        <v>452</v>
      </c>
      <c r="F18" s="12">
        <f t="shared" si="4"/>
        <v>9344.0300000000007</v>
      </c>
      <c r="G18" s="113">
        <f t="shared" si="4"/>
        <v>13070.714</v>
      </c>
      <c r="H18" s="115">
        <f t="shared" si="4"/>
        <v>827</v>
      </c>
      <c r="I18" s="12">
        <f t="shared" si="4"/>
        <v>13191.096</v>
      </c>
      <c r="J18" s="116">
        <f t="shared" si="4"/>
        <v>15182.788</v>
      </c>
    </row>
    <row r="19" spans="1:10" ht="12.7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ht="12.75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31" spans="1:10">
      <c r="A31" s="1" t="s">
        <v>206</v>
      </c>
    </row>
    <row r="32" spans="1:10">
      <c r="H32" s="63"/>
      <c r="I32" s="63"/>
    </row>
  </sheetData>
  <mergeCells count="4">
    <mergeCell ref="B4:D4"/>
    <mergeCell ref="E4:G4"/>
    <mergeCell ref="H4:J4"/>
    <mergeCell ref="A1:I2"/>
  </mergeCells>
  <pageMargins left="0.55118110236220474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tabColor theme="4" tint="0.39997558519241921"/>
  </sheetPr>
  <dimension ref="A1:Q59"/>
  <sheetViews>
    <sheetView zoomScale="110" zoomScaleNormal="110" workbookViewId="0">
      <selection activeCell="O1" sqref="O1"/>
    </sheetView>
  </sheetViews>
  <sheetFormatPr defaultRowHeight="11.25"/>
  <cols>
    <col min="1" max="1" width="28.5" style="1" bestFit="1" customWidth="1"/>
    <col min="2" max="2" width="9.33203125" style="1" bestFit="1" customWidth="1"/>
    <col min="3" max="3" width="10.1640625" style="1" customWidth="1"/>
    <col min="4" max="4" width="11.83203125" style="1" customWidth="1"/>
    <col min="5" max="5" width="9.83203125" style="1" customWidth="1"/>
    <col min="6" max="6" width="11.6640625" style="1" customWidth="1"/>
    <col min="7" max="7" width="9.83203125" style="1" customWidth="1"/>
    <col min="8" max="8" width="12" style="1" customWidth="1"/>
    <col min="9" max="9" width="9.33203125" style="1" customWidth="1"/>
    <col min="10" max="10" width="12" style="1" customWidth="1"/>
    <col min="11" max="11" width="10.1640625" style="1" customWidth="1"/>
    <col min="12" max="12" width="12" style="1" customWidth="1"/>
    <col min="13" max="13" width="9.5" style="1" customWidth="1"/>
    <col min="14" max="14" width="12.1640625" style="1" customWidth="1"/>
    <col min="15" max="16384" width="9.33203125" style="1"/>
  </cols>
  <sheetData>
    <row r="1" spans="1:17" ht="21" customHeight="1">
      <c r="A1" s="526" t="s">
        <v>219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</row>
    <row r="2" spans="1:17" ht="24.75" customHeight="1">
      <c r="A2" s="527"/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</row>
    <row r="3" spans="1:17" ht="21.75" customHeight="1">
      <c r="A3" s="342" t="s">
        <v>220</v>
      </c>
    </row>
    <row r="4" spans="1:17" ht="18" customHeight="1">
      <c r="A4" s="302" t="s">
        <v>207</v>
      </c>
      <c r="B4" s="301"/>
      <c r="C4" s="528" t="s">
        <v>24</v>
      </c>
      <c r="D4" s="529"/>
      <c r="E4" s="530" t="s">
        <v>159</v>
      </c>
      <c r="F4" s="530"/>
      <c r="G4" s="528" t="s">
        <v>160</v>
      </c>
      <c r="H4" s="529"/>
      <c r="I4" s="530" t="s">
        <v>161</v>
      </c>
      <c r="J4" s="530"/>
      <c r="K4" s="528" t="s">
        <v>162</v>
      </c>
      <c r="L4" s="529"/>
      <c r="M4" s="528" t="s">
        <v>25</v>
      </c>
      <c r="N4" s="529"/>
    </row>
    <row r="5" spans="1:17" s="290" customFormat="1" ht="18.75" customHeight="1">
      <c r="A5" s="279" t="s">
        <v>208</v>
      </c>
      <c r="B5" s="40"/>
      <c r="C5" s="157" t="s">
        <v>3</v>
      </c>
      <c r="D5" s="300" t="s">
        <v>149</v>
      </c>
      <c r="E5" s="41" t="s">
        <v>3</v>
      </c>
      <c r="F5" s="41" t="s">
        <v>149</v>
      </c>
      <c r="G5" s="157" t="s">
        <v>3</v>
      </c>
      <c r="H5" s="300" t="s">
        <v>149</v>
      </c>
      <c r="I5" s="41" t="s">
        <v>3</v>
      </c>
      <c r="J5" s="41" t="s">
        <v>149</v>
      </c>
      <c r="K5" s="157" t="s">
        <v>3</v>
      </c>
      <c r="L5" s="300" t="s">
        <v>149</v>
      </c>
      <c r="M5" s="157" t="s">
        <v>3</v>
      </c>
      <c r="N5" s="300" t="s">
        <v>149</v>
      </c>
    </row>
    <row r="6" spans="1:17" ht="45.75" customHeight="1">
      <c r="A6" s="214"/>
      <c r="B6" s="31"/>
      <c r="C6" s="139" t="s">
        <v>4</v>
      </c>
      <c r="D6" s="168" t="s">
        <v>197</v>
      </c>
      <c r="E6" s="50" t="s">
        <v>4</v>
      </c>
      <c r="F6" s="50" t="s">
        <v>197</v>
      </c>
      <c r="G6" s="139" t="s">
        <v>4</v>
      </c>
      <c r="H6" s="168" t="s">
        <v>197</v>
      </c>
      <c r="I6" s="139" t="s">
        <v>4</v>
      </c>
      <c r="J6" s="168" t="s">
        <v>197</v>
      </c>
      <c r="K6" s="139" t="s">
        <v>4</v>
      </c>
      <c r="L6" s="168" t="s">
        <v>197</v>
      </c>
      <c r="M6" s="139" t="s">
        <v>4</v>
      </c>
      <c r="N6" s="168" t="s">
        <v>197</v>
      </c>
    </row>
    <row r="7" spans="1:17" ht="12.75">
      <c r="A7" s="280" t="s">
        <v>26</v>
      </c>
      <c r="B7" s="28"/>
      <c r="C7" s="121"/>
      <c r="D7" s="122"/>
      <c r="E7" s="121"/>
      <c r="F7" s="122"/>
      <c r="G7" s="117"/>
      <c r="H7" s="129"/>
      <c r="I7" s="121"/>
      <c r="J7" s="122"/>
      <c r="K7" s="117"/>
      <c r="L7" s="129"/>
      <c r="M7" s="121"/>
      <c r="N7" s="122"/>
    </row>
    <row r="8" spans="1:17" ht="12.75">
      <c r="A8" s="213" t="s">
        <v>27</v>
      </c>
      <c r="B8" s="29"/>
      <c r="C8" s="123"/>
      <c r="D8" s="124"/>
      <c r="E8" s="123"/>
      <c r="F8" s="124"/>
      <c r="G8" s="118"/>
      <c r="H8" s="130"/>
      <c r="I8" s="123"/>
      <c r="J8" s="124"/>
      <c r="K8" s="118"/>
      <c r="L8" s="130"/>
      <c r="M8" s="123"/>
      <c r="N8" s="124"/>
      <c r="P8" s="290"/>
      <c r="Q8" s="290"/>
    </row>
    <row r="9" spans="1:17" ht="12.75">
      <c r="A9" s="215" t="s">
        <v>163</v>
      </c>
      <c r="B9" s="35">
        <v>499</v>
      </c>
      <c r="C9" s="123" t="s">
        <v>186</v>
      </c>
      <c r="D9" s="124" t="s">
        <v>186</v>
      </c>
      <c r="E9" s="123" t="s">
        <v>186</v>
      </c>
      <c r="F9" s="124" t="s">
        <v>186</v>
      </c>
      <c r="G9" s="123" t="s">
        <v>186</v>
      </c>
      <c r="H9" s="124" t="s">
        <v>186</v>
      </c>
      <c r="I9" s="123">
        <v>1</v>
      </c>
      <c r="J9" s="124">
        <v>0.47799999999999998</v>
      </c>
      <c r="K9" s="118">
        <v>7</v>
      </c>
      <c r="L9" s="130">
        <v>2.0099999999999998</v>
      </c>
      <c r="M9" s="123">
        <v>8</v>
      </c>
      <c r="N9" s="124">
        <v>2.488</v>
      </c>
    </row>
    <row r="10" spans="1:17" ht="12.75">
      <c r="A10" s="215" t="s">
        <v>164</v>
      </c>
      <c r="B10" s="35">
        <v>1499</v>
      </c>
      <c r="C10" s="123" t="s">
        <v>186</v>
      </c>
      <c r="D10" s="124" t="s">
        <v>186</v>
      </c>
      <c r="E10" s="123" t="s">
        <v>186</v>
      </c>
      <c r="F10" s="124" t="s">
        <v>186</v>
      </c>
      <c r="G10" s="118">
        <v>1</v>
      </c>
      <c r="H10" s="130">
        <v>0.86499999999999999</v>
      </c>
      <c r="I10" s="123">
        <v>3</v>
      </c>
      <c r="J10" s="124">
        <v>3.6</v>
      </c>
      <c r="K10" s="123" t="s">
        <v>186</v>
      </c>
      <c r="L10" s="124" t="s">
        <v>186</v>
      </c>
      <c r="M10" s="123">
        <v>4</v>
      </c>
      <c r="N10" s="124">
        <v>4.4649999999999999</v>
      </c>
    </row>
    <row r="11" spans="1:17" ht="12.75">
      <c r="A11" s="215" t="s">
        <v>165</v>
      </c>
      <c r="B11" s="35">
        <v>4999</v>
      </c>
      <c r="C11" s="123" t="s">
        <v>186</v>
      </c>
      <c r="D11" s="124" t="s">
        <v>186</v>
      </c>
      <c r="E11" s="123">
        <v>2</v>
      </c>
      <c r="F11" s="124">
        <v>6.5670000000000002</v>
      </c>
      <c r="G11" s="118">
        <v>7</v>
      </c>
      <c r="H11" s="130">
        <v>19.260000000000002</v>
      </c>
      <c r="I11" s="123" t="s">
        <v>186</v>
      </c>
      <c r="J11" s="124" t="s">
        <v>186</v>
      </c>
      <c r="K11" s="118">
        <v>1</v>
      </c>
      <c r="L11" s="130">
        <v>1.9239999999999999</v>
      </c>
      <c r="M11" s="123">
        <v>10</v>
      </c>
      <c r="N11" s="124">
        <v>27.751000000000001</v>
      </c>
      <c r="P11" s="290"/>
      <c r="Q11" s="290"/>
    </row>
    <row r="12" spans="1:17" ht="12.75">
      <c r="A12" s="215" t="s">
        <v>166</v>
      </c>
      <c r="B12" s="35">
        <v>39999</v>
      </c>
      <c r="C12" s="123" t="s">
        <v>186</v>
      </c>
      <c r="D12" s="124" t="s">
        <v>186</v>
      </c>
      <c r="E12" s="123">
        <v>3</v>
      </c>
      <c r="F12" s="124">
        <v>43.719000000000001</v>
      </c>
      <c r="G12" s="118">
        <v>12</v>
      </c>
      <c r="H12" s="130">
        <v>126.812</v>
      </c>
      <c r="I12" s="123">
        <v>1</v>
      </c>
      <c r="J12" s="124">
        <v>10.542999999999999</v>
      </c>
      <c r="K12" s="118" t="s">
        <v>186</v>
      </c>
      <c r="L12" s="130" t="s">
        <v>186</v>
      </c>
      <c r="M12" s="123">
        <v>16</v>
      </c>
      <c r="N12" s="124">
        <v>181.07400000000001</v>
      </c>
    </row>
    <row r="13" spans="1:17" ht="12.75">
      <c r="A13" s="215" t="s">
        <v>167</v>
      </c>
      <c r="B13" s="35"/>
      <c r="C13" s="123" t="s">
        <v>186</v>
      </c>
      <c r="D13" s="124" t="s">
        <v>186</v>
      </c>
      <c r="E13" s="123" t="s">
        <v>186</v>
      </c>
      <c r="F13" s="124" t="s">
        <v>186</v>
      </c>
      <c r="G13" s="118" t="s">
        <v>186</v>
      </c>
      <c r="H13" s="130" t="s">
        <v>186</v>
      </c>
      <c r="I13" s="123" t="s">
        <v>186</v>
      </c>
      <c r="J13" s="124" t="s">
        <v>186</v>
      </c>
      <c r="K13" s="118" t="s">
        <v>186</v>
      </c>
      <c r="L13" s="130" t="s">
        <v>186</v>
      </c>
      <c r="M13" s="123" t="s">
        <v>186</v>
      </c>
      <c r="N13" s="124" t="s">
        <v>186</v>
      </c>
    </row>
    <row r="14" spans="1:17" ht="12.75">
      <c r="A14" s="295" t="s">
        <v>5</v>
      </c>
      <c r="B14" s="35"/>
      <c r="C14" s="125" t="s">
        <v>186</v>
      </c>
      <c r="D14" s="126" t="s">
        <v>186</v>
      </c>
      <c r="E14" s="125">
        <f t="shared" ref="E14:N14" si="0">SUM(E9:E13)</f>
        <v>5</v>
      </c>
      <c r="F14" s="126">
        <f t="shared" si="0"/>
        <v>50.286000000000001</v>
      </c>
      <c r="G14" s="119">
        <f t="shared" si="0"/>
        <v>20</v>
      </c>
      <c r="H14" s="131">
        <f t="shared" si="0"/>
        <v>146.93700000000001</v>
      </c>
      <c r="I14" s="125">
        <f t="shared" si="0"/>
        <v>5</v>
      </c>
      <c r="J14" s="126">
        <f t="shared" si="0"/>
        <v>14.620999999999999</v>
      </c>
      <c r="K14" s="119">
        <f t="shared" si="0"/>
        <v>8</v>
      </c>
      <c r="L14" s="131">
        <f t="shared" si="0"/>
        <v>3.9339999999999997</v>
      </c>
      <c r="M14" s="125">
        <f t="shared" si="0"/>
        <v>38</v>
      </c>
      <c r="N14" s="126">
        <f t="shared" si="0"/>
        <v>215.77800000000002</v>
      </c>
      <c r="P14" s="290"/>
      <c r="Q14" s="290"/>
    </row>
    <row r="15" spans="1:17" ht="12.75">
      <c r="A15" s="212"/>
      <c r="B15" s="35"/>
      <c r="C15" s="123"/>
      <c r="D15" s="124"/>
      <c r="E15" s="123"/>
      <c r="F15" s="124"/>
      <c r="G15" s="118"/>
      <c r="H15" s="130"/>
      <c r="I15" s="123"/>
      <c r="J15" s="124"/>
      <c r="K15" s="118"/>
      <c r="L15" s="130"/>
      <c r="M15" s="123"/>
      <c r="N15" s="124"/>
    </row>
    <row r="16" spans="1:17" ht="12.75">
      <c r="A16" s="295" t="s">
        <v>28</v>
      </c>
      <c r="B16" s="35"/>
      <c r="C16" s="123"/>
      <c r="D16" s="124"/>
      <c r="E16" s="123"/>
      <c r="F16" s="124"/>
      <c r="G16" s="118"/>
      <c r="H16" s="130"/>
      <c r="I16" s="123"/>
      <c r="J16" s="124"/>
      <c r="K16" s="118"/>
      <c r="L16" s="130"/>
      <c r="M16" s="123"/>
      <c r="N16" s="124"/>
    </row>
    <row r="17" spans="1:17" ht="12.75">
      <c r="A17" s="213" t="s">
        <v>29</v>
      </c>
      <c r="B17" s="35"/>
      <c r="C17" s="123"/>
      <c r="D17" s="124"/>
      <c r="E17" s="123"/>
      <c r="F17" s="124"/>
      <c r="G17" s="118"/>
      <c r="H17" s="130"/>
      <c r="I17" s="123"/>
      <c r="J17" s="124"/>
      <c r="K17" s="118"/>
      <c r="L17" s="130"/>
      <c r="M17" s="123"/>
      <c r="N17" s="124"/>
      <c r="P17" s="290"/>
      <c r="Q17" s="290"/>
    </row>
    <row r="18" spans="1:17" ht="12.75">
      <c r="A18" s="215" t="s">
        <v>163</v>
      </c>
      <c r="B18" s="35">
        <v>499</v>
      </c>
      <c r="C18" s="123" t="s">
        <v>186</v>
      </c>
      <c r="D18" s="124" t="s">
        <v>186</v>
      </c>
      <c r="E18" s="123">
        <v>1</v>
      </c>
      <c r="F18" s="124">
        <v>0.27600000000000002</v>
      </c>
      <c r="G18" s="118">
        <v>1</v>
      </c>
      <c r="H18" s="130">
        <v>0.191</v>
      </c>
      <c r="I18" s="123" t="s">
        <v>186</v>
      </c>
      <c r="J18" s="124" t="s">
        <v>186</v>
      </c>
      <c r="K18" s="118">
        <v>31</v>
      </c>
      <c r="L18" s="130">
        <v>5.2190000000000003</v>
      </c>
      <c r="M18" s="123">
        <v>33</v>
      </c>
      <c r="N18" s="124">
        <f>F18+H18+L18</f>
        <v>5.6859999999999999</v>
      </c>
    </row>
    <row r="19" spans="1:17" ht="12.75">
      <c r="A19" s="215" t="s">
        <v>164</v>
      </c>
      <c r="B19" s="35">
        <v>1499</v>
      </c>
      <c r="C19" s="123" t="s">
        <v>186</v>
      </c>
      <c r="D19" s="124" t="s">
        <v>186</v>
      </c>
      <c r="E19" s="123" t="s">
        <v>186</v>
      </c>
      <c r="F19" s="124" t="s">
        <v>186</v>
      </c>
      <c r="G19" s="123" t="s">
        <v>186</v>
      </c>
      <c r="H19" s="124" t="s">
        <v>186</v>
      </c>
      <c r="I19" s="123">
        <v>2</v>
      </c>
      <c r="J19" s="124">
        <v>2.3460000000000001</v>
      </c>
      <c r="K19" s="118">
        <v>3</v>
      </c>
      <c r="L19" s="130">
        <v>3.7349999999999999</v>
      </c>
      <c r="M19" s="123">
        <v>5</v>
      </c>
      <c r="N19" s="124">
        <v>6.0810000000000004</v>
      </c>
    </row>
    <row r="20" spans="1:17" ht="12.75">
      <c r="A20" s="215" t="s">
        <v>165</v>
      </c>
      <c r="B20" s="35">
        <v>4999</v>
      </c>
      <c r="C20" s="123" t="s">
        <v>186</v>
      </c>
      <c r="D20" s="124" t="s">
        <v>186</v>
      </c>
      <c r="E20" s="123" t="s">
        <v>186</v>
      </c>
      <c r="F20" s="124" t="s">
        <v>186</v>
      </c>
      <c r="G20" s="118">
        <v>2</v>
      </c>
      <c r="H20" s="130">
        <v>5.4189999999999996</v>
      </c>
      <c r="I20" s="123">
        <v>10</v>
      </c>
      <c r="J20" s="124">
        <v>27.739000000000001</v>
      </c>
      <c r="K20" s="123" t="s">
        <v>186</v>
      </c>
      <c r="L20" s="124" t="s">
        <v>186</v>
      </c>
      <c r="M20" s="123">
        <v>12</v>
      </c>
      <c r="N20" s="124">
        <v>33.158000000000001</v>
      </c>
      <c r="P20" s="290"/>
      <c r="Q20" s="290"/>
    </row>
    <row r="21" spans="1:17" ht="12.75">
      <c r="A21" s="215" t="s">
        <v>166</v>
      </c>
      <c r="B21" s="35">
        <v>39999</v>
      </c>
      <c r="C21" s="123" t="s">
        <v>186</v>
      </c>
      <c r="D21" s="124" t="s">
        <v>186</v>
      </c>
      <c r="E21" s="123">
        <v>2</v>
      </c>
      <c r="F21" s="124">
        <v>28.452999999999999</v>
      </c>
      <c r="G21" s="118">
        <v>20</v>
      </c>
      <c r="H21" s="130">
        <v>508.52</v>
      </c>
      <c r="I21" s="123">
        <v>11</v>
      </c>
      <c r="J21" s="124">
        <v>169.869</v>
      </c>
      <c r="K21" s="123" t="s">
        <v>186</v>
      </c>
      <c r="L21" s="124" t="s">
        <v>186</v>
      </c>
      <c r="M21" s="123">
        <v>33</v>
      </c>
      <c r="N21" s="124">
        <v>706.84199999999998</v>
      </c>
    </row>
    <row r="22" spans="1:17" ht="12.75">
      <c r="A22" s="215" t="s">
        <v>167</v>
      </c>
      <c r="B22" s="35"/>
      <c r="C22" s="123">
        <v>2</v>
      </c>
      <c r="D22" s="124">
        <v>148.51599999999999</v>
      </c>
      <c r="E22" s="123">
        <v>8</v>
      </c>
      <c r="F22" s="124">
        <v>504.654</v>
      </c>
      <c r="G22" s="118">
        <v>9</v>
      </c>
      <c r="H22" s="130">
        <v>550.27099999999996</v>
      </c>
      <c r="I22" s="123">
        <v>9</v>
      </c>
      <c r="J22" s="124">
        <v>498.15899999999999</v>
      </c>
      <c r="K22" s="123" t="s">
        <v>186</v>
      </c>
      <c r="L22" s="124" t="s">
        <v>186</v>
      </c>
      <c r="M22" s="123">
        <v>28</v>
      </c>
      <c r="N22" s="124">
        <v>1701.6</v>
      </c>
    </row>
    <row r="23" spans="1:17" ht="12.75">
      <c r="A23" s="295" t="s">
        <v>5</v>
      </c>
      <c r="B23" s="35"/>
      <c r="C23" s="125">
        <f>SUM(C18:C22)</f>
        <v>2</v>
      </c>
      <c r="D23" s="126">
        <f t="shared" ref="D23:N23" si="1">SUM(D18:D22)</f>
        <v>148.51599999999999</v>
      </c>
      <c r="E23" s="125">
        <f t="shared" si="1"/>
        <v>11</v>
      </c>
      <c r="F23" s="126">
        <f t="shared" si="1"/>
        <v>533.38300000000004</v>
      </c>
      <c r="G23" s="119">
        <f t="shared" si="1"/>
        <v>32</v>
      </c>
      <c r="H23" s="131">
        <f t="shared" si="1"/>
        <v>1064.4009999999998</v>
      </c>
      <c r="I23" s="125">
        <f t="shared" si="1"/>
        <v>32</v>
      </c>
      <c r="J23" s="126">
        <f t="shared" si="1"/>
        <v>698.11300000000006</v>
      </c>
      <c r="K23" s="119">
        <f t="shared" si="1"/>
        <v>34</v>
      </c>
      <c r="L23" s="131">
        <f t="shared" si="1"/>
        <v>8.9540000000000006</v>
      </c>
      <c r="M23" s="125">
        <f t="shared" si="1"/>
        <v>111</v>
      </c>
      <c r="N23" s="126">
        <f t="shared" si="1"/>
        <v>2453.3669999999997</v>
      </c>
      <c r="P23" s="290"/>
      <c r="Q23" s="290"/>
    </row>
    <row r="24" spans="1:17" ht="12.75">
      <c r="A24" s="212"/>
      <c r="B24" s="35"/>
      <c r="C24" s="123"/>
      <c r="D24" s="124"/>
      <c r="E24" s="123"/>
      <c r="F24" s="124"/>
      <c r="G24" s="118"/>
      <c r="H24" s="130"/>
      <c r="I24" s="123"/>
      <c r="J24" s="124"/>
      <c r="K24" s="118"/>
      <c r="L24" s="130"/>
      <c r="M24" s="123"/>
      <c r="N24" s="124"/>
    </row>
    <row r="25" spans="1:17" ht="12.75">
      <c r="A25" s="295" t="s">
        <v>30</v>
      </c>
      <c r="B25" s="35"/>
      <c r="C25" s="123"/>
      <c r="D25" s="124"/>
      <c r="E25" s="123"/>
      <c r="F25" s="124"/>
      <c r="G25" s="118"/>
      <c r="H25" s="130"/>
      <c r="I25" s="123"/>
      <c r="J25" s="124"/>
      <c r="K25" s="118"/>
      <c r="L25" s="130"/>
      <c r="M25" s="123"/>
      <c r="N25" s="124"/>
    </row>
    <row r="26" spans="1:17" ht="12.75">
      <c r="A26" s="213" t="s">
        <v>31</v>
      </c>
      <c r="B26" s="35"/>
      <c r="C26" s="123"/>
      <c r="D26" s="124"/>
      <c r="E26" s="123"/>
      <c r="F26" s="124"/>
      <c r="G26" s="118"/>
      <c r="H26" s="130"/>
      <c r="I26" s="123"/>
      <c r="J26" s="124"/>
      <c r="K26" s="118"/>
      <c r="L26" s="130"/>
      <c r="M26" s="123"/>
      <c r="N26" s="124"/>
      <c r="P26" s="290"/>
      <c r="Q26" s="290"/>
    </row>
    <row r="27" spans="1:17" ht="12.75">
      <c r="A27" s="215" t="s">
        <v>163</v>
      </c>
      <c r="B27" s="35">
        <v>499</v>
      </c>
      <c r="C27" s="123" t="s">
        <v>186</v>
      </c>
      <c r="D27" s="124" t="s">
        <v>186</v>
      </c>
      <c r="E27" s="123" t="s">
        <v>186</v>
      </c>
      <c r="F27" s="124" t="s">
        <v>186</v>
      </c>
      <c r="G27" s="123" t="s">
        <v>186</v>
      </c>
      <c r="H27" s="124" t="s">
        <v>186</v>
      </c>
      <c r="I27" s="123" t="s">
        <v>186</v>
      </c>
      <c r="J27" s="124" t="s">
        <v>186</v>
      </c>
      <c r="K27" s="123">
        <v>1</v>
      </c>
      <c r="L27" s="124">
        <v>0.20200000000000001</v>
      </c>
      <c r="M27" s="123">
        <v>1</v>
      </c>
      <c r="N27" s="124">
        <v>0.20200000000000001</v>
      </c>
    </row>
    <row r="28" spans="1:17" ht="12.75">
      <c r="A28" s="215" t="s">
        <v>164</v>
      </c>
      <c r="B28" s="35">
        <v>1499</v>
      </c>
      <c r="C28" s="123" t="s">
        <v>186</v>
      </c>
      <c r="D28" s="124" t="s">
        <v>186</v>
      </c>
      <c r="E28" s="123" t="s">
        <v>186</v>
      </c>
      <c r="F28" s="124" t="s">
        <v>186</v>
      </c>
      <c r="G28" s="123" t="s">
        <v>186</v>
      </c>
      <c r="H28" s="124" t="s">
        <v>186</v>
      </c>
      <c r="I28" s="123" t="s">
        <v>186</v>
      </c>
      <c r="J28" s="124" t="s">
        <v>186</v>
      </c>
      <c r="K28" s="123">
        <v>2</v>
      </c>
      <c r="L28" s="124">
        <v>2.1360000000000001</v>
      </c>
      <c r="M28" s="123">
        <v>2</v>
      </c>
      <c r="N28" s="124">
        <v>2.1360000000000001</v>
      </c>
    </row>
    <row r="29" spans="1:17" ht="12.75">
      <c r="A29" s="215" t="s">
        <v>165</v>
      </c>
      <c r="B29" s="35">
        <v>4999</v>
      </c>
      <c r="C29" s="123" t="s">
        <v>186</v>
      </c>
      <c r="D29" s="124" t="s">
        <v>186</v>
      </c>
      <c r="E29" s="123" t="s">
        <v>186</v>
      </c>
      <c r="F29" s="124" t="s">
        <v>186</v>
      </c>
      <c r="G29" s="123" t="s">
        <v>186</v>
      </c>
      <c r="H29" s="124" t="s">
        <v>186</v>
      </c>
      <c r="I29" s="123">
        <v>1</v>
      </c>
      <c r="J29" s="124">
        <v>4.0129999999999999</v>
      </c>
      <c r="K29" s="123">
        <v>1</v>
      </c>
      <c r="L29" s="124">
        <v>2.2559999999999998</v>
      </c>
      <c r="M29" s="123">
        <v>2</v>
      </c>
      <c r="N29" s="124">
        <v>6.2690000000000001</v>
      </c>
      <c r="P29" s="290"/>
      <c r="Q29" s="290"/>
    </row>
    <row r="30" spans="1:17" ht="12.75">
      <c r="A30" s="215" t="s">
        <v>166</v>
      </c>
      <c r="B30" s="35">
        <v>39999</v>
      </c>
      <c r="C30" s="123" t="s">
        <v>186</v>
      </c>
      <c r="D30" s="124" t="s">
        <v>186</v>
      </c>
      <c r="E30" s="123" t="s">
        <v>186</v>
      </c>
      <c r="F30" s="124" t="s">
        <v>186</v>
      </c>
      <c r="G30" s="123" t="s">
        <v>186</v>
      </c>
      <c r="H30" s="124" t="s">
        <v>186</v>
      </c>
      <c r="I30" s="123">
        <v>1</v>
      </c>
      <c r="J30" s="124">
        <v>7.4539999999999997</v>
      </c>
      <c r="K30" s="123" t="s">
        <v>186</v>
      </c>
      <c r="L30" s="124" t="s">
        <v>186</v>
      </c>
      <c r="M30" s="123">
        <v>1</v>
      </c>
      <c r="N30" s="124">
        <v>7.4539999999999997</v>
      </c>
    </row>
    <row r="31" spans="1:17" ht="12.75">
      <c r="A31" s="215" t="s">
        <v>167</v>
      </c>
      <c r="B31" s="35"/>
      <c r="C31" s="123" t="s">
        <v>186</v>
      </c>
      <c r="D31" s="124" t="s">
        <v>186</v>
      </c>
      <c r="E31" s="123" t="s">
        <v>186</v>
      </c>
      <c r="F31" s="124" t="s">
        <v>186</v>
      </c>
      <c r="G31" s="123" t="s">
        <v>186</v>
      </c>
      <c r="H31" s="124" t="s">
        <v>186</v>
      </c>
      <c r="I31" s="123" t="s">
        <v>186</v>
      </c>
      <c r="J31" s="124" t="s">
        <v>186</v>
      </c>
      <c r="K31" s="123" t="s">
        <v>186</v>
      </c>
      <c r="L31" s="124" t="s">
        <v>186</v>
      </c>
      <c r="M31" s="123" t="s">
        <v>186</v>
      </c>
      <c r="N31" s="124" t="s">
        <v>186</v>
      </c>
    </row>
    <row r="32" spans="1:17" ht="12.75">
      <c r="A32" s="295" t="s">
        <v>5</v>
      </c>
      <c r="B32" s="35"/>
      <c r="C32" s="125" t="s">
        <v>186</v>
      </c>
      <c r="D32" s="126" t="s">
        <v>186</v>
      </c>
      <c r="E32" s="125" t="s">
        <v>186</v>
      </c>
      <c r="F32" s="126" t="s">
        <v>186</v>
      </c>
      <c r="G32" s="125" t="s">
        <v>186</v>
      </c>
      <c r="H32" s="126" t="s">
        <v>186</v>
      </c>
      <c r="I32" s="125">
        <f t="shared" ref="I32:N32" si="2">SUM(I27:I31)</f>
        <v>2</v>
      </c>
      <c r="J32" s="126">
        <f t="shared" si="2"/>
        <v>11.466999999999999</v>
      </c>
      <c r="K32" s="125">
        <f t="shared" si="2"/>
        <v>4</v>
      </c>
      <c r="L32" s="126">
        <f t="shared" si="2"/>
        <v>4.5939999999999994</v>
      </c>
      <c r="M32" s="125">
        <f t="shared" si="2"/>
        <v>6</v>
      </c>
      <c r="N32" s="126">
        <f t="shared" si="2"/>
        <v>16.061</v>
      </c>
      <c r="P32" s="290"/>
      <c r="Q32" s="290"/>
    </row>
    <row r="33" spans="1:17" ht="12.75">
      <c r="A33" s="212"/>
      <c r="B33" s="35"/>
      <c r="C33" s="123"/>
      <c r="D33" s="124"/>
      <c r="E33" s="123"/>
      <c r="F33" s="124"/>
      <c r="G33" s="118"/>
      <c r="H33" s="130"/>
      <c r="I33" s="123"/>
      <c r="J33" s="124"/>
      <c r="K33" s="118"/>
      <c r="L33" s="130"/>
      <c r="M33" s="123"/>
      <c r="N33" s="124"/>
    </row>
    <row r="34" spans="1:17" ht="12.75">
      <c r="A34" s="295" t="s">
        <v>32</v>
      </c>
      <c r="B34" s="35"/>
      <c r="C34" s="123"/>
      <c r="D34" s="124"/>
      <c r="E34" s="123"/>
      <c r="F34" s="124"/>
      <c r="G34" s="118"/>
      <c r="H34" s="130"/>
      <c r="I34" s="123"/>
      <c r="J34" s="124"/>
      <c r="K34" s="118"/>
      <c r="L34" s="130"/>
      <c r="M34" s="123"/>
      <c r="N34" s="124"/>
    </row>
    <row r="35" spans="1:17" ht="12.75">
      <c r="A35" s="213" t="s">
        <v>33</v>
      </c>
      <c r="B35" s="35"/>
      <c r="C35" s="123"/>
      <c r="D35" s="124"/>
      <c r="E35" s="123"/>
      <c r="F35" s="124"/>
      <c r="G35" s="118"/>
      <c r="H35" s="130"/>
      <c r="I35" s="123"/>
      <c r="J35" s="124"/>
      <c r="K35" s="118"/>
      <c r="L35" s="130"/>
      <c r="M35" s="123"/>
      <c r="N35" s="124"/>
      <c r="P35" s="290"/>
      <c r="Q35" s="290"/>
    </row>
    <row r="36" spans="1:17" ht="12.75">
      <c r="A36" s="215" t="s">
        <v>163</v>
      </c>
      <c r="B36" s="35">
        <v>499</v>
      </c>
      <c r="C36" s="123" t="s">
        <v>186</v>
      </c>
      <c r="D36" s="124" t="s">
        <v>186</v>
      </c>
      <c r="E36" s="123" t="s">
        <v>186</v>
      </c>
      <c r="F36" s="124" t="s">
        <v>186</v>
      </c>
      <c r="G36" s="123" t="s">
        <v>186</v>
      </c>
      <c r="H36" s="124" t="s">
        <v>186</v>
      </c>
      <c r="I36" s="123">
        <v>7</v>
      </c>
      <c r="J36" s="124">
        <v>2.242</v>
      </c>
      <c r="K36" s="118">
        <v>11</v>
      </c>
      <c r="L36" s="130">
        <v>1.87</v>
      </c>
      <c r="M36" s="123">
        <v>18</v>
      </c>
      <c r="N36" s="124">
        <v>4.1120000000000001</v>
      </c>
    </row>
    <row r="37" spans="1:17" ht="12.75">
      <c r="A37" s="215" t="s">
        <v>164</v>
      </c>
      <c r="B37" s="35">
        <v>1499</v>
      </c>
      <c r="C37" s="123" t="s">
        <v>186</v>
      </c>
      <c r="D37" s="124" t="s">
        <v>186</v>
      </c>
      <c r="E37" s="123" t="s">
        <v>186</v>
      </c>
      <c r="F37" s="124" t="s">
        <v>186</v>
      </c>
      <c r="G37" s="123" t="s">
        <v>186</v>
      </c>
      <c r="H37" s="124" t="s">
        <v>186</v>
      </c>
      <c r="I37" s="123" t="s">
        <v>186</v>
      </c>
      <c r="J37" s="124" t="s">
        <v>186</v>
      </c>
      <c r="K37" s="118">
        <v>1</v>
      </c>
      <c r="L37" s="130">
        <v>0.52600000000000002</v>
      </c>
      <c r="M37" s="123">
        <v>1</v>
      </c>
      <c r="N37" s="124">
        <v>0.52600000000000002</v>
      </c>
    </row>
    <row r="38" spans="1:17" ht="12.75">
      <c r="A38" s="215" t="s">
        <v>165</v>
      </c>
      <c r="B38" s="35">
        <v>4999</v>
      </c>
      <c r="C38" s="123" t="s">
        <v>186</v>
      </c>
      <c r="D38" s="124" t="s">
        <v>186</v>
      </c>
      <c r="E38" s="123" t="s">
        <v>186</v>
      </c>
      <c r="F38" s="124" t="s">
        <v>186</v>
      </c>
      <c r="G38" s="123" t="s">
        <v>186</v>
      </c>
      <c r="H38" s="124" t="s">
        <v>186</v>
      </c>
      <c r="I38" s="123" t="s">
        <v>186</v>
      </c>
      <c r="J38" s="124" t="s">
        <v>186</v>
      </c>
      <c r="K38" s="123" t="s">
        <v>186</v>
      </c>
      <c r="L38" s="124" t="s">
        <v>186</v>
      </c>
      <c r="M38" s="123"/>
      <c r="N38" s="124"/>
      <c r="P38" s="290"/>
      <c r="Q38" s="290"/>
    </row>
    <row r="39" spans="1:17" ht="12.75">
      <c r="A39" s="215" t="s">
        <v>166</v>
      </c>
      <c r="B39" s="35">
        <v>39999</v>
      </c>
      <c r="C39" s="123" t="s">
        <v>186</v>
      </c>
      <c r="D39" s="124" t="s">
        <v>186</v>
      </c>
      <c r="E39" s="123">
        <v>1</v>
      </c>
      <c r="F39" s="124">
        <v>35.917999999999999</v>
      </c>
      <c r="G39" s="123">
        <v>8</v>
      </c>
      <c r="H39" s="124">
        <v>207.74600000000001</v>
      </c>
      <c r="I39" s="123">
        <v>19</v>
      </c>
      <c r="J39" s="124">
        <v>425.822</v>
      </c>
      <c r="K39" s="123" t="s">
        <v>186</v>
      </c>
      <c r="L39" s="124" t="s">
        <v>186</v>
      </c>
      <c r="M39" s="123">
        <v>28</v>
      </c>
      <c r="N39" s="124">
        <v>669.48599999999999</v>
      </c>
    </row>
    <row r="40" spans="1:17" ht="12.75">
      <c r="A40" s="215" t="s">
        <v>167</v>
      </c>
      <c r="B40" s="35"/>
      <c r="C40" s="123" t="s">
        <v>186</v>
      </c>
      <c r="D40" s="124" t="s">
        <v>186</v>
      </c>
      <c r="E40" s="123">
        <v>2</v>
      </c>
      <c r="F40" s="124">
        <v>91.846000000000004</v>
      </c>
      <c r="G40" s="123">
        <v>4</v>
      </c>
      <c r="H40" s="124">
        <v>201.41499999999999</v>
      </c>
      <c r="I40" s="123">
        <v>2</v>
      </c>
      <c r="J40" s="124">
        <v>104.77500000000001</v>
      </c>
      <c r="K40" s="123" t="s">
        <v>186</v>
      </c>
      <c r="L40" s="124" t="s">
        <v>186</v>
      </c>
      <c r="M40" s="123">
        <v>8</v>
      </c>
      <c r="N40" s="124">
        <v>398.036</v>
      </c>
    </row>
    <row r="41" spans="1:17" ht="12.75">
      <c r="A41" s="295" t="s">
        <v>5</v>
      </c>
      <c r="B41" s="35"/>
      <c r="C41" s="125" t="s">
        <v>186</v>
      </c>
      <c r="D41" s="126" t="s">
        <v>186</v>
      </c>
      <c r="E41" s="125">
        <f t="shared" ref="E41:N41" si="3">SUM(E36:E40)</f>
        <v>3</v>
      </c>
      <c r="F41" s="126">
        <f t="shared" si="3"/>
        <v>127.76400000000001</v>
      </c>
      <c r="G41" s="119">
        <f t="shared" si="3"/>
        <v>12</v>
      </c>
      <c r="H41" s="131">
        <f t="shared" si="3"/>
        <v>409.161</v>
      </c>
      <c r="I41" s="125">
        <f t="shared" si="3"/>
        <v>28</v>
      </c>
      <c r="J41" s="126">
        <f t="shared" si="3"/>
        <v>532.83900000000006</v>
      </c>
      <c r="K41" s="119">
        <f t="shared" si="3"/>
        <v>12</v>
      </c>
      <c r="L41" s="131">
        <f t="shared" si="3"/>
        <v>2.3959999999999999</v>
      </c>
      <c r="M41" s="125">
        <f t="shared" si="3"/>
        <v>55</v>
      </c>
      <c r="N41" s="126">
        <f t="shared" si="3"/>
        <v>1072.1600000000001</v>
      </c>
      <c r="P41" s="290"/>
      <c r="Q41" s="290"/>
    </row>
    <row r="42" spans="1:17" ht="12.75">
      <c r="A42" s="212"/>
      <c r="B42" s="35"/>
      <c r="C42" s="123"/>
      <c r="D42" s="124"/>
      <c r="E42" s="123"/>
      <c r="F42" s="124"/>
      <c r="G42" s="118"/>
      <c r="H42" s="130"/>
      <c r="I42" s="123"/>
      <c r="J42" s="124"/>
      <c r="K42" s="118"/>
      <c r="L42" s="130"/>
      <c r="M42" s="123"/>
      <c r="N42" s="124"/>
    </row>
    <row r="43" spans="1:17" ht="12.75">
      <c r="A43" s="295" t="s">
        <v>12</v>
      </c>
      <c r="B43" s="35"/>
      <c r="C43" s="123"/>
      <c r="D43" s="124"/>
      <c r="E43" s="123"/>
      <c r="F43" s="124"/>
      <c r="G43" s="118"/>
      <c r="H43" s="130"/>
      <c r="I43" s="123"/>
      <c r="J43" s="124"/>
      <c r="K43" s="118"/>
      <c r="L43" s="130"/>
      <c r="M43" s="123"/>
      <c r="N43" s="124"/>
    </row>
    <row r="44" spans="1:17" ht="12.75">
      <c r="A44" s="213" t="s">
        <v>22</v>
      </c>
      <c r="B44" s="35"/>
      <c r="C44" s="123"/>
      <c r="D44" s="124"/>
      <c r="E44" s="123"/>
      <c r="F44" s="124"/>
      <c r="G44" s="118"/>
      <c r="H44" s="130"/>
      <c r="I44" s="123"/>
      <c r="J44" s="124"/>
      <c r="K44" s="118"/>
      <c r="L44" s="130"/>
      <c r="M44" s="123"/>
      <c r="N44" s="124"/>
      <c r="P44" s="290"/>
      <c r="Q44" s="290"/>
    </row>
    <row r="45" spans="1:17" ht="12.75">
      <c r="A45" s="215" t="s">
        <v>163</v>
      </c>
      <c r="B45" s="35">
        <v>499</v>
      </c>
      <c r="C45" s="123" t="s">
        <v>186</v>
      </c>
      <c r="D45" s="124" t="s">
        <v>186</v>
      </c>
      <c r="E45" s="123">
        <v>5</v>
      </c>
      <c r="F45" s="124">
        <v>1.3660000000000001</v>
      </c>
      <c r="G45" s="118">
        <v>8</v>
      </c>
      <c r="H45" s="130">
        <v>1.5449999999999999</v>
      </c>
      <c r="I45" s="123">
        <v>53</v>
      </c>
      <c r="J45" s="124">
        <v>11.673999999999999</v>
      </c>
      <c r="K45" s="118">
        <v>82</v>
      </c>
      <c r="L45" s="130">
        <v>17.146000000000001</v>
      </c>
      <c r="M45" s="123">
        <v>148</v>
      </c>
      <c r="N45" s="124">
        <v>31.731000000000002</v>
      </c>
    </row>
    <row r="46" spans="1:17" ht="12.75">
      <c r="A46" s="215" t="s">
        <v>164</v>
      </c>
      <c r="B46" s="35">
        <v>1499</v>
      </c>
      <c r="C46" s="123" t="s">
        <v>186</v>
      </c>
      <c r="D46" s="124" t="s">
        <v>186</v>
      </c>
      <c r="E46" s="123">
        <v>1</v>
      </c>
      <c r="F46" s="124">
        <v>0.73699999999999999</v>
      </c>
      <c r="G46" s="118">
        <v>6</v>
      </c>
      <c r="H46" s="130">
        <v>4.32</v>
      </c>
      <c r="I46" s="123">
        <v>1</v>
      </c>
      <c r="J46" s="124">
        <v>0.78200000000000003</v>
      </c>
      <c r="K46" s="118">
        <v>5</v>
      </c>
      <c r="L46" s="130">
        <v>4.4180000000000001</v>
      </c>
      <c r="M46" s="123">
        <v>13</v>
      </c>
      <c r="N46" s="124">
        <v>10.257</v>
      </c>
    </row>
    <row r="47" spans="1:17" ht="12.75">
      <c r="A47" s="215" t="s">
        <v>165</v>
      </c>
      <c r="B47" s="35">
        <v>4999</v>
      </c>
      <c r="C47" s="123" t="s">
        <v>186</v>
      </c>
      <c r="D47" s="124" t="s">
        <v>186</v>
      </c>
      <c r="E47" s="123" t="s">
        <v>186</v>
      </c>
      <c r="F47" s="124" t="s">
        <v>186</v>
      </c>
      <c r="G47" s="123" t="s">
        <v>186</v>
      </c>
      <c r="H47" s="124" t="s">
        <v>186</v>
      </c>
      <c r="I47" s="123" t="s">
        <v>186</v>
      </c>
      <c r="J47" s="124" t="s">
        <v>186</v>
      </c>
      <c r="K47" s="118">
        <v>2</v>
      </c>
      <c r="L47" s="130">
        <v>6.234</v>
      </c>
      <c r="M47" s="123">
        <v>2</v>
      </c>
      <c r="N47" s="124">
        <v>6.234</v>
      </c>
      <c r="P47" s="290"/>
      <c r="Q47" s="290"/>
    </row>
    <row r="48" spans="1:17" ht="12.75">
      <c r="A48" s="215" t="s">
        <v>166</v>
      </c>
      <c r="B48" s="35">
        <v>39999</v>
      </c>
      <c r="C48" s="123" t="s">
        <v>186</v>
      </c>
      <c r="D48" s="124" t="s">
        <v>186</v>
      </c>
      <c r="E48" s="123" t="s">
        <v>186</v>
      </c>
      <c r="F48" s="124" t="s">
        <v>186</v>
      </c>
      <c r="G48" s="118">
        <v>2</v>
      </c>
      <c r="H48" s="130">
        <v>41.478000000000002</v>
      </c>
      <c r="I48" s="123" t="s">
        <v>186</v>
      </c>
      <c r="J48" s="124" t="s">
        <v>186</v>
      </c>
      <c r="K48" s="123" t="s">
        <v>186</v>
      </c>
      <c r="L48" s="124" t="s">
        <v>186</v>
      </c>
      <c r="M48" s="123">
        <v>2</v>
      </c>
      <c r="N48" s="124">
        <v>41.478000000000002</v>
      </c>
    </row>
    <row r="49" spans="1:15" ht="12.75">
      <c r="A49" s="215" t="s">
        <v>167</v>
      </c>
      <c r="B49" s="35"/>
      <c r="C49" s="123" t="s">
        <v>186</v>
      </c>
      <c r="D49" s="124" t="s">
        <v>186</v>
      </c>
      <c r="E49" s="123" t="s">
        <v>186</v>
      </c>
      <c r="F49" s="124" t="s">
        <v>186</v>
      </c>
      <c r="G49" s="123" t="s">
        <v>186</v>
      </c>
      <c r="H49" s="124" t="s">
        <v>186</v>
      </c>
      <c r="I49" s="123" t="s">
        <v>186</v>
      </c>
      <c r="J49" s="124" t="s">
        <v>186</v>
      </c>
      <c r="K49" s="123" t="s">
        <v>186</v>
      </c>
      <c r="L49" s="124" t="s">
        <v>186</v>
      </c>
      <c r="M49" s="123" t="s">
        <v>186</v>
      </c>
      <c r="N49" s="124" t="s">
        <v>186</v>
      </c>
    </row>
    <row r="50" spans="1:15" ht="12.75">
      <c r="A50" s="295" t="s">
        <v>5</v>
      </c>
      <c r="B50" s="35"/>
      <c r="C50" s="125" t="s">
        <v>186</v>
      </c>
      <c r="D50" s="126" t="s">
        <v>186</v>
      </c>
      <c r="E50" s="125">
        <f t="shared" ref="E50:N50" si="4">SUM(E45:E49)</f>
        <v>6</v>
      </c>
      <c r="F50" s="126">
        <f t="shared" si="4"/>
        <v>2.1030000000000002</v>
      </c>
      <c r="G50" s="119">
        <f t="shared" si="4"/>
        <v>16</v>
      </c>
      <c r="H50" s="131">
        <f t="shared" si="4"/>
        <v>47.343000000000004</v>
      </c>
      <c r="I50" s="125">
        <f t="shared" si="4"/>
        <v>54</v>
      </c>
      <c r="J50" s="126">
        <f t="shared" si="4"/>
        <v>12.456</v>
      </c>
      <c r="K50" s="119">
        <f t="shared" si="4"/>
        <v>89</v>
      </c>
      <c r="L50" s="131">
        <f t="shared" si="4"/>
        <v>27.798000000000002</v>
      </c>
      <c r="M50" s="125">
        <f t="shared" si="4"/>
        <v>165</v>
      </c>
      <c r="N50" s="126">
        <f t="shared" si="4"/>
        <v>89.7</v>
      </c>
    </row>
    <row r="51" spans="1:15" ht="12.75">
      <c r="A51" s="212"/>
      <c r="B51" s="35"/>
      <c r="C51" s="123"/>
      <c r="D51" s="124"/>
      <c r="E51" s="123"/>
      <c r="F51" s="124"/>
      <c r="G51" s="118"/>
      <c r="H51" s="130"/>
      <c r="I51" s="123"/>
      <c r="J51" s="124"/>
      <c r="K51" s="118"/>
      <c r="L51" s="130"/>
      <c r="M51" s="123"/>
      <c r="N51" s="124"/>
      <c r="O51" s="290"/>
    </row>
    <row r="52" spans="1:15" ht="12.75">
      <c r="A52" s="295" t="s">
        <v>14</v>
      </c>
      <c r="B52" s="35"/>
      <c r="C52" s="123"/>
      <c r="D52" s="124"/>
      <c r="E52" s="123"/>
      <c r="F52" s="124"/>
      <c r="G52" s="118"/>
      <c r="H52" s="130"/>
      <c r="I52" s="123"/>
      <c r="J52" s="124"/>
      <c r="K52" s="118"/>
      <c r="L52" s="130"/>
      <c r="M52" s="123"/>
      <c r="N52" s="124"/>
    </row>
    <row r="53" spans="1:15" ht="12.75">
      <c r="A53" s="213" t="s">
        <v>34</v>
      </c>
      <c r="B53" s="35"/>
      <c r="C53" s="123"/>
      <c r="D53" s="124"/>
      <c r="E53" s="123"/>
      <c r="F53" s="124"/>
      <c r="G53" s="118"/>
      <c r="H53" s="130"/>
      <c r="I53" s="123"/>
      <c r="J53" s="124"/>
      <c r="K53" s="118"/>
      <c r="L53" s="130"/>
      <c r="M53" s="123"/>
      <c r="N53" s="124"/>
    </row>
    <row r="54" spans="1:15" ht="12.75">
      <c r="A54" s="215" t="s">
        <v>163</v>
      </c>
      <c r="B54" s="35">
        <v>499</v>
      </c>
      <c r="C54" s="123" t="s">
        <v>186</v>
      </c>
      <c r="D54" s="124" t="s">
        <v>186</v>
      </c>
      <c r="E54" s="123">
        <v>6</v>
      </c>
      <c r="F54" s="124">
        <v>1.6419999999999999</v>
      </c>
      <c r="G54" s="118">
        <v>9</v>
      </c>
      <c r="H54" s="130">
        <v>1.736</v>
      </c>
      <c r="I54" s="123">
        <v>61</v>
      </c>
      <c r="J54" s="124">
        <v>14.394</v>
      </c>
      <c r="K54" s="118">
        <v>132</v>
      </c>
      <c r="L54" s="130">
        <v>26.446999999999999</v>
      </c>
      <c r="M54" s="123">
        <v>208</v>
      </c>
      <c r="N54" s="124">
        <v>44.219000000000001</v>
      </c>
    </row>
    <row r="55" spans="1:15" ht="12.75">
      <c r="A55" s="215" t="s">
        <v>164</v>
      </c>
      <c r="B55" s="35">
        <v>1499</v>
      </c>
      <c r="C55" s="123" t="s">
        <v>186</v>
      </c>
      <c r="D55" s="124" t="s">
        <v>186</v>
      </c>
      <c r="E55" s="123">
        <v>1</v>
      </c>
      <c r="F55" s="124">
        <v>0.73699999999999999</v>
      </c>
      <c r="G55" s="123">
        <v>7</v>
      </c>
      <c r="H55" s="124">
        <v>5.1849999999999996</v>
      </c>
      <c r="I55" s="123">
        <v>6</v>
      </c>
      <c r="J55" s="124">
        <v>6.7279999999999998</v>
      </c>
      <c r="K55" s="118">
        <v>11</v>
      </c>
      <c r="L55" s="130">
        <v>10.815</v>
      </c>
      <c r="M55" s="123">
        <v>25</v>
      </c>
      <c r="N55" s="124">
        <v>23.465</v>
      </c>
    </row>
    <row r="56" spans="1:15" ht="12.75">
      <c r="A56" s="215" t="s">
        <v>165</v>
      </c>
      <c r="B56" s="35">
        <v>4999</v>
      </c>
      <c r="C56" s="123" t="s">
        <v>186</v>
      </c>
      <c r="D56" s="124" t="s">
        <v>186</v>
      </c>
      <c r="E56" s="123">
        <v>2</v>
      </c>
      <c r="F56" s="124">
        <v>6.5670000000000002</v>
      </c>
      <c r="G56" s="118">
        <v>9</v>
      </c>
      <c r="H56" s="130">
        <v>24.678999999999998</v>
      </c>
      <c r="I56" s="123">
        <v>11</v>
      </c>
      <c r="J56" s="124">
        <v>31.751999999999999</v>
      </c>
      <c r="K56" s="118">
        <v>4</v>
      </c>
      <c r="L56" s="130">
        <v>10.414</v>
      </c>
      <c r="M56" s="123">
        <v>26</v>
      </c>
      <c r="N56" s="124">
        <v>73.412000000000006</v>
      </c>
    </row>
    <row r="57" spans="1:15" ht="12.75">
      <c r="A57" s="215" t="s">
        <v>166</v>
      </c>
      <c r="B57" s="35">
        <v>39999</v>
      </c>
      <c r="C57" s="123" t="s">
        <v>186</v>
      </c>
      <c r="D57" s="124" t="s">
        <v>186</v>
      </c>
      <c r="E57" s="123">
        <v>6</v>
      </c>
      <c r="F57" s="124">
        <v>108.09</v>
      </c>
      <c r="G57" s="118">
        <v>42</v>
      </c>
      <c r="H57" s="130">
        <v>884.55600000000004</v>
      </c>
      <c r="I57" s="123">
        <v>32</v>
      </c>
      <c r="J57" s="124">
        <v>613.68799999999999</v>
      </c>
      <c r="K57" s="123" t="s">
        <v>186</v>
      </c>
      <c r="L57" s="124" t="s">
        <v>186</v>
      </c>
      <c r="M57" s="123">
        <v>80</v>
      </c>
      <c r="N57" s="124">
        <v>1606.3340000000001</v>
      </c>
    </row>
    <row r="58" spans="1:15" ht="12.75">
      <c r="A58" s="215" t="s">
        <v>167</v>
      </c>
      <c r="B58" s="29"/>
      <c r="C58" s="123">
        <v>2</v>
      </c>
      <c r="D58" s="124">
        <v>148.51599999999999</v>
      </c>
      <c r="E58" s="123">
        <v>10</v>
      </c>
      <c r="F58" s="124">
        <v>596.5</v>
      </c>
      <c r="G58" s="118">
        <v>13</v>
      </c>
      <c r="H58" s="130">
        <v>751.68600000000004</v>
      </c>
      <c r="I58" s="123">
        <v>11</v>
      </c>
      <c r="J58" s="124">
        <v>602.93399999999997</v>
      </c>
      <c r="K58" s="123" t="s">
        <v>186</v>
      </c>
      <c r="L58" s="124" t="s">
        <v>186</v>
      </c>
      <c r="M58" s="123">
        <v>36</v>
      </c>
      <c r="N58" s="124">
        <v>2099.636</v>
      </c>
    </row>
    <row r="59" spans="1:15" ht="12.75">
      <c r="A59" s="216" t="s">
        <v>5</v>
      </c>
      <c r="B59" s="37"/>
      <c r="C59" s="127">
        <f t="shared" ref="C59:N59" si="5">SUM(C54:C58)</f>
        <v>2</v>
      </c>
      <c r="D59" s="128">
        <f t="shared" si="5"/>
        <v>148.51599999999999</v>
      </c>
      <c r="E59" s="127">
        <f t="shared" si="5"/>
        <v>25</v>
      </c>
      <c r="F59" s="128">
        <f t="shared" si="5"/>
        <v>713.53600000000006</v>
      </c>
      <c r="G59" s="120">
        <f t="shared" si="5"/>
        <v>80</v>
      </c>
      <c r="H59" s="132">
        <f t="shared" si="5"/>
        <v>1667.8420000000001</v>
      </c>
      <c r="I59" s="127">
        <f t="shared" si="5"/>
        <v>121</v>
      </c>
      <c r="J59" s="128">
        <f t="shared" si="5"/>
        <v>1269.4960000000001</v>
      </c>
      <c r="K59" s="120">
        <f t="shared" si="5"/>
        <v>147</v>
      </c>
      <c r="L59" s="132">
        <f t="shared" si="5"/>
        <v>47.676000000000002</v>
      </c>
      <c r="M59" s="127">
        <f t="shared" si="5"/>
        <v>375</v>
      </c>
      <c r="N59" s="128">
        <f t="shared" si="5"/>
        <v>3847.0659999999998</v>
      </c>
    </row>
  </sheetData>
  <mergeCells count="7">
    <mergeCell ref="A1:L2"/>
    <mergeCell ref="M4:N4"/>
    <mergeCell ref="C4:D4"/>
    <mergeCell ref="E4:F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tabColor theme="4" tint="0.39997558519241921"/>
  </sheetPr>
  <dimension ref="A1:N52"/>
  <sheetViews>
    <sheetView zoomScale="110" zoomScaleNormal="110" workbookViewId="0">
      <selection activeCell="O1" sqref="O1"/>
    </sheetView>
  </sheetViews>
  <sheetFormatPr defaultRowHeight="11.25"/>
  <cols>
    <col min="1" max="1" width="29.83203125" style="1" customWidth="1"/>
    <col min="2" max="2" width="9.33203125" style="1" customWidth="1"/>
    <col min="3" max="3" width="11.5" style="1" bestFit="1" customWidth="1"/>
    <col min="4" max="4" width="11.33203125" style="1" customWidth="1"/>
    <col min="5" max="5" width="11.83203125" style="1" bestFit="1" customWidth="1"/>
    <col min="6" max="6" width="11.1640625" style="1" customWidth="1"/>
    <col min="7" max="7" width="8.6640625" style="1" bestFit="1" customWidth="1"/>
    <col min="8" max="8" width="11.33203125" style="1" customWidth="1"/>
    <col min="9" max="9" width="8.6640625" style="1" bestFit="1" customWidth="1"/>
    <col min="10" max="10" width="11.5" style="1" customWidth="1"/>
    <col min="11" max="11" width="8.6640625" style="1" bestFit="1" customWidth="1"/>
    <col min="12" max="12" width="11.6640625" style="1" customWidth="1"/>
    <col min="13" max="13" width="9.33203125" style="1" bestFit="1" customWidth="1"/>
    <col min="14" max="14" width="12.1640625" style="1" customWidth="1"/>
    <col min="15" max="16384" width="9.33203125" style="1"/>
  </cols>
  <sheetData>
    <row r="1" spans="1:14" ht="22.5" customHeight="1">
      <c r="A1" s="526" t="s">
        <v>221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4" ht="18" customHeight="1">
      <c r="A2" s="527"/>
      <c r="B2" s="527"/>
      <c r="C2" s="527"/>
      <c r="D2" s="527"/>
      <c r="E2" s="527"/>
      <c r="F2" s="527"/>
      <c r="G2" s="527"/>
      <c r="H2" s="527"/>
      <c r="I2" s="527"/>
      <c r="J2" s="527"/>
    </row>
    <row r="3" spans="1:14" ht="17.25" customHeight="1">
      <c r="A3" s="341" t="s">
        <v>222</v>
      </c>
    </row>
    <row r="4" spans="1:14" s="290" customFormat="1" ht="15.75" customHeight="1">
      <c r="A4" s="302" t="s">
        <v>207</v>
      </c>
      <c r="B4" s="301"/>
      <c r="C4" s="528" t="s">
        <v>24</v>
      </c>
      <c r="D4" s="529"/>
      <c r="E4" s="530" t="s">
        <v>159</v>
      </c>
      <c r="F4" s="530"/>
      <c r="G4" s="528" t="s">
        <v>160</v>
      </c>
      <c r="H4" s="529"/>
      <c r="I4" s="530" t="s">
        <v>161</v>
      </c>
      <c r="J4" s="530"/>
      <c r="K4" s="528" t="s">
        <v>162</v>
      </c>
      <c r="L4" s="529"/>
      <c r="M4" s="528" t="s">
        <v>25</v>
      </c>
      <c r="N4" s="529"/>
    </row>
    <row r="5" spans="1:14" s="290" customFormat="1" ht="15" customHeight="1">
      <c r="A5" s="279" t="s">
        <v>208</v>
      </c>
      <c r="B5" s="40"/>
      <c r="C5" s="157" t="s">
        <v>3</v>
      </c>
      <c r="D5" s="300" t="s">
        <v>149</v>
      </c>
      <c r="E5" s="41" t="s">
        <v>3</v>
      </c>
      <c r="F5" s="41" t="s">
        <v>149</v>
      </c>
      <c r="G5" s="157" t="s">
        <v>3</v>
      </c>
      <c r="H5" s="300" t="s">
        <v>149</v>
      </c>
      <c r="I5" s="41" t="s">
        <v>3</v>
      </c>
      <c r="J5" s="41" t="s">
        <v>149</v>
      </c>
      <c r="K5" s="157" t="s">
        <v>3</v>
      </c>
      <c r="L5" s="300" t="s">
        <v>149</v>
      </c>
      <c r="M5" s="157" t="s">
        <v>3</v>
      </c>
      <c r="N5" s="300" t="s">
        <v>149</v>
      </c>
    </row>
    <row r="6" spans="1:14" ht="45.75" customHeight="1">
      <c r="A6" s="214"/>
      <c r="B6" s="31"/>
      <c r="C6" s="139" t="s">
        <v>4</v>
      </c>
      <c r="D6" s="168" t="s">
        <v>197</v>
      </c>
      <c r="E6" s="50" t="s">
        <v>4</v>
      </c>
      <c r="F6" s="168" t="s">
        <v>197</v>
      </c>
      <c r="G6" s="139" t="s">
        <v>4</v>
      </c>
      <c r="H6" s="168" t="s">
        <v>197</v>
      </c>
      <c r="I6" s="139" t="s">
        <v>4</v>
      </c>
      <c r="J6" s="168" t="s">
        <v>197</v>
      </c>
      <c r="K6" s="139" t="s">
        <v>4</v>
      </c>
      <c r="L6" s="168" t="s">
        <v>197</v>
      </c>
      <c r="M6" s="139" t="s">
        <v>4</v>
      </c>
      <c r="N6" s="168" t="s">
        <v>197</v>
      </c>
    </row>
    <row r="7" spans="1:14" ht="12.75">
      <c r="A7" s="280" t="s">
        <v>35</v>
      </c>
      <c r="B7" s="28"/>
      <c r="C7" s="141"/>
      <c r="D7" s="142"/>
      <c r="E7" s="133"/>
      <c r="F7" s="51"/>
      <c r="G7" s="141"/>
      <c r="H7" s="142"/>
      <c r="I7" s="133"/>
      <c r="J7" s="51"/>
      <c r="K7" s="141"/>
      <c r="L7" s="142"/>
      <c r="M7" s="141"/>
      <c r="N7" s="142"/>
    </row>
    <row r="8" spans="1:14" ht="12.75">
      <c r="A8" s="213" t="s">
        <v>36</v>
      </c>
      <c r="B8" s="29"/>
      <c r="C8" s="143"/>
      <c r="D8" s="144"/>
      <c r="E8" s="134"/>
      <c r="F8" s="52"/>
      <c r="G8" s="143"/>
      <c r="H8" s="144"/>
      <c r="I8" s="134"/>
      <c r="J8" s="52"/>
      <c r="K8" s="143"/>
      <c r="L8" s="144"/>
      <c r="M8" s="143"/>
      <c r="N8" s="144"/>
    </row>
    <row r="9" spans="1:14" ht="12.75">
      <c r="A9" s="215" t="s">
        <v>163</v>
      </c>
      <c r="B9" s="35">
        <v>499</v>
      </c>
      <c r="C9" s="123" t="s">
        <v>186</v>
      </c>
      <c r="D9" s="124" t="s">
        <v>186</v>
      </c>
      <c r="E9" s="123">
        <v>3</v>
      </c>
      <c r="F9" s="124">
        <v>0.88900000000000001</v>
      </c>
      <c r="G9" s="123">
        <v>16</v>
      </c>
      <c r="H9" s="124">
        <v>2.5019999999999998</v>
      </c>
      <c r="I9" s="123">
        <v>10</v>
      </c>
      <c r="J9" s="124">
        <v>2.1749999999999998</v>
      </c>
      <c r="K9" s="118">
        <v>65</v>
      </c>
      <c r="L9" s="130">
        <v>12.545</v>
      </c>
      <c r="M9" s="123">
        <v>94</v>
      </c>
      <c r="N9" s="124">
        <v>18.111000000000001</v>
      </c>
    </row>
    <row r="10" spans="1:14" ht="12.75">
      <c r="A10" s="215" t="s">
        <v>164</v>
      </c>
      <c r="B10" s="35">
        <v>1499</v>
      </c>
      <c r="C10" s="123" t="s">
        <v>186</v>
      </c>
      <c r="D10" s="124" t="s">
        <v>186</v>
      </c>
      <c r="E10" s="123" t="s">
        <v>186</v>
      </c>
      <c r="F10" s="124" t="s">
        <v>186</v>
      </c>
      <c r="G10" s="118">
        <v>1</v>
      </c>
      <c r="H10" s="130">
        <v>0.90100000000000002</v>
      </c>
      <c r="I10" s="123">
        <v>6</v>
      </c>
      <c r="J10" s="124">
        <v>5.056</v>
      </c>
      <c r="K10" s="123">
        <v>9</v>
      </c>
      <c r="L10" s="124">
        <v>7.5430000000000001</v>
      </c>
      <c r="M10" s="123">
        <v>16</v>
      </c>
      <c r="N10" s="124">
        <v>13.5</v>
      </c>
    </row>
    <row r="11" spans="1:14" ht="12.75">
      <c r="A11" s="215" t="s">
        <v>165</v>
      </c>
      <c r="B11" s="35">
        <v>4999</v>
      </c>
      <c r="C11" s="123" t="s">
        <v>186</v>
      </c>
      <c r="D11" s="124" t="s">
        <v>186</v>
      </c>
      <c r="E11" s="123">
        <v>1</v>
      </c>
      <c r="F11" s="124">
        <v>3.62</v>
      </c>
      <c r="G11" s="118" t="s">
        <v>186</v>
      </c>
      <c r="H11" s="130" t="s">
        <v>186</v>
      </c>
      <c r="I11" s="123">
        <v>11</v>
      </c>
      <c r="J11" s="124">
        <v>31.302</v>
      </c>
      <c r="K11" s="118">
        <v>1</v>
      </c>
      <c r="L11" s="130">
        <v>2.7280000000000002</v>
      </c>
      <c r="M11" s="123">
        <v>13</v>
      </c>
      <c r="N11" s="124">
        <v>37.65</v>
      </c>
    </row>
    <row r="12" spans="1:14" ht="12.75">
      <c r="A12" s="215" t="s">
        <v>166</v>
      </c>
      <c r="B12" s="35">
        <v>39999</v>
      </c>
      <c r="C12" s="123" t="s">
        <v>186</v>
      </c>
      <c r="D12" s="124" t="s">
        <v>186</v>
      </c>
      <c r="E12" s="123" t="s">
        <v>186</v>
      </c>
      <c r="F12" s="124" t="s">
        <v>186</v>
      </c>
      <c r="G12" s="118" t="s">
        <v>186</v>
      </c>
      <c r="H12" s="130" t="s">
        <v>186</v>
      </c>
      <c r="I12" s="123">
        <v>1</v>
      </c>
      <c r="J12" s="124">
        <v>6.93</v>
      </c>
      <c r="K12" s="123">
        <v>1</v>
      </c>
      <c r="L12" s="124">
        <v>7.3140000000000001</v>
      </c>
      <c r="M12" s="123">
        <v>2</v>
      </c>
      <c r="N12" s="124">
        <v>14.244</v>
      </c>
    </row>
    <row r="13" spans="1:14" ht="12.75">
      <c r="A13" s="215" t="s">
        <v>167</v>
      </c>
      <c r="B13" s="35"/>
      <c r="C13" s="123" t="s">
        <v>186</v>
      </c>
      <c r="D13" s="124" t="s">
        <v>186</v>
      </c>
      <c r="E13" s="123" t="s">
        <v>186</v>
      </c>
      <c r="F13" s="124" t="s">
        <v>186</v>
      </c>
      <c r="G13" s="118" t="s">
        <v>186</v>
      </c>
      <c r="H13" s="130" t="s">
        <v>186</v>
      </c>
      <c r="I13" s="123" t="s">
        <v>186</v>
      </c>
      <c r="J13" s="124" t="s">
        <v>186</v>
      </c>
      <c r="K13" s="123" t="s">
        <v>186</v>
      </c>
      <c r="L13" s="124" t="s">
        <v>186</v>
      </c>
      <c r="M13" s="123" t="s">
        <v>186</v>
      </c>
      <c r="N13" s="124" t="s">
        <v>186</v>
      </c>
    </row>
    <row r="14" spans="1:14" ht="12.75">
      <c r="A14" s="295" t="s">
        <v>5</v>
      </c>
      <c r="B14" s="35"/>
      <c r="C14" s="125" t="s">
        <v>186</v>
      </c>
      <c r="D14" s="126" t="s">
        <v>186</v>
      </c>
      <c r="E14" s="125">
        <v>4</v>
      </c>
      <c r="F14" s="126">
        <v>4.5090000000000003</v>
      </c>
      <c r="G14" s="119">
        <v>17</v>
      </c>
      <c r="H14" s="131">
        <v>3.403</v>
      </c>
      <c r="I14" s="125">
        <v>28</v>
      </c>
      <c r="J14" s="126">
        <v>45.463000000000001</v>
      </c>
      <c r="K14" s="119">
        <v>76</v>
      </c>
      <c r="L14" s="131">
        <v>30.13</v>
      </c>
      <c r="M14" s="125">
        <v>125</v>
      </c>
      <c r="N14" s="126">
        <v>83.5</v>
      </c>
    </row>
    <row r="15" spans="1:14" ht="12.75">
      <c r="A15" s="212"/>
      <c r="B15" s="35"/>
      <c r="C15" s="145"/>
      <c r="D15" s="146"/>
      <c r="E15" s="135"/>
      <c r="F15" s="151"/>
      <c r="G15" s="145"/>
      <c r="H15" s="146"/>
      <c r="I15" s="135"/>
      <c r="J15" s="151"/>
      <c r="K15" s="145"/>
      <c r="L15" s="146"/>
      <c r="M15" s="145"/>
      <c r="N15" s="146"/>
    </row>
    <row r="16" spans="1:14" ht="12.75">
      <c r="A16" s="295" t="s">
        <v>37</v>
      </c>
      <c r="B16" s="35"/>
      <c r="C16" s="145"/>
      <c r="D16" s="146"/>
      <c r="E16" s="135"/>
      <c r="F16" s="151"/>
      <c r="G16" s="145"/>
      <c r="H16" s="146"/>
      <c r="I16" s="135"/>
      <c r="J16" s="151"/>
      <c r="K16" s="145"/>
      <c r="L16" s="146"/>
      <c r="M16" s="145"/>
      <c r="N16" s="146"/>
    </row>
    <row r="17" spans="1:14" ht="12.75">
      <c r="A17" s="213" t="s">
        <v>38</v>
      </c>
      <c r="B17" s="35"/>
      <c r="C17" s="145"/>
      <c r="D17" s="146"/>
      <c r="E17" s="135"/>
      <c r="F17" s="151"/>
      <c r="G17" s="145"/>
      <c r="H17" s="146"/>
      <c r="I17" s="135"/>
      <c r="J17" s="151"/>
      <c r="K17" s="145"/>
      <c r="L17" s="146"/>
      <c r="M17" s="145"/>
      <c r="N17" s="146"/>
    </row>
    <row r="18" spans="1:14" ht="12.75">
      <c r="A18" s="215" t="s">
        <v>163</v>
      </c>
      <c r="B18" s="35">
        <v>499</v>
      </c>
      <c r="C18" s="123" t="s">
        <v>186</v>
      </c>
      <c r="D18" s="124" t="s">
        <v>186</v>
      </c>
      <c r="E18" s="123" t="s">
        <v>186</v>
      </c>
      <c r="F18" s="124" t="s">
        <v>186</v>
      </c>
      <c r="G18" s="123" t="s">
        <v>186</v>
      </c>
      <c r="H18" s="124" t="s">
        <v>186</v>
      </c>
      <c r="I18" s="123" t="s">
        <v>186</v>
      </c>
      <c r="J18" s="124" t="s">
        <v>186</v>
      </c>
      <c r="K18" s="123" t="s">
        <v>186</v>
      </c>
      <c r="L18" s="124" t="s">
        <v>186</v>
      </c>
      <c r="M18" s="123" t="s">
        <v>186</v>
      </c>
      <c r="N18" s="124" t="s">
        <v>186</v>
      </c>
    </row>
    <row r="19" spans="1:14" ht="12.75">
      <c r="A19" s="215" t="s">
        <v>164</v>
      </c>
      <c r="B19" s="35">
        <v>1499</v>
      </c>
      <c r="C19" s="123" t="s">
        <v>186</v>
      </c>
      <c r="D19" s="124" t="s">
        <v>186</v>
      </c>
      <c r="E19" s="123" t="s">
        <v>186</v>
      </c>
      <c r="F19" s="124" t="s">
        <v>186</v>
      </c>
      <c r="G19" s="123" t="s">
        <v>186</v>
      </c>
      <c r="H19" s="124" t="s">
        <v>186</v>
      </c>
      <c r="I19" s="123" t="s">
        <v>186</v>
      </c>
      <c r="J19" s="124" t="s">
        <v>186</v>
      </c>
      <c r="K19" s="123" t="s">
        <v>186</v>
      </c>
      <c r="L19" s="124" t="s">
        <v>186</v>
      </c>
      <c r="M19" s="123" t="s">
        <v>186</v>
      </c>
      <c r="N19" s="124" t="s">
        <v>186</v>
      </c>
    </row>
    <row r="20" spans="1:14" ht="12.75">
      <c r="A20" s="215" t="s">
        <v>165</v>
      </c>
      <c r="B20" s="35">
        <v>4999</v>
      </c>
      <c r="C20" s="123" t="s">
        <v>186</v>
      </c>
      <c r="D20" s="124" t="s">
        <v>186</v>
      </c>
      <c r="E20" s="123" t="s">
        <v>186</v>
      </c>
      <c r="F20" s="124" t="s">
        <v>186</v>
      </c>
      <c r="G20" s="118">
        <v>3</v>
      </c>
      <c r="H20" s="130">
        <v>10.146000000000001</v>
      </c>
      <c r="I20" s="123" t="s">
        <v>186</v>
      </c>
      <c r="J20" s="124" t="s">
        <v>186</v>
      </c>
      <c r="K20" s="123" t="s">
        <v>186</v>
      </c>
      <c r="L20" s="124" t="s">
        <v>186</v>
      </c>
      <c r="M20" s="123">
        <v>3</v>
      </c>
      <c r="N20" s="124">
        <v>10.146000000000001</v>
      </c>
    </row>
    <row r="21" spans="1:14" ht="12.75">
      <c r="A21" s="215" t="s">
        <v>166</v>
      </c>
      <c r="B21" s="35">
        <v>39999</v>
      </c>
      <c r="C21" s="123" t="s">
        <v>186</v>
      </c>
      <c r="D21" s="124" t="s">
        <v>186</v>
      </c>
      <c r="E21" s="123" t="s">
        <v>186</v>
      </c>
      <c r="F21" s="124" t="s">
        <v>186</v>
      </c>
      <c r="G21" s="123" t="s">
        <v>186</v>
      </c>
      <c r="H21" s="124" t="s">
        <v>186</v>
      </c>
      <c r="I21" s="123">
        <v>1</v>
      </c>
      <c r="J21" s="124">
        <v>9.6050000000000004</v>
      </c>
      <c r="K21" s="123" t="s">
        <v>186</v>
      </c>
      <c r="L21" s="124" t="s">
        <v>186</v>
      </c>
      <c r="M21" s="123">
        <v>1</v>
      </c>
      <c r="N21" s="124">
        <v>9.6050000000000004</v>
      </c>
    </row>
    <row r="22" spans="1:14" ht="12.75">
      <c r="A22" s="215" t="s">
        <v>167</v>
      </c>
      <c r="B22" s="35"/>
      <c r="C22" s="123" t="s">
        <v>186</v>
      </c>
      <c r="D22" s="124" t="s">
        <v>186</v>
      </c>
      <c r="E22" s="123" t="s">
        <v>186</v>
      </c>
      <c r="F22" s="124" t="s">
        <v>186</v>
      </c>
      <c r="G22" s="123" t="s">
        <v>186</v>
      </c>
      <c r="H22" s="124" t="s">
        <v>186</v>
      </c>
      <c r="I22" s="123" t="s">
        <v>186</v>
      </c>
      <c r="J22" s="124" t="s">
        <v>186</v>
      </c>
      <c r="K22" s="123" t="s">
        <v>186</v>
      </c>
      <c r="L22" s="124" t="s">
        <v>186</v>
      </c>
      <c r="M22" s="123" t="s">
        <v>186</v>
      </c>
      <c r="N22" s="124" t="s">
        <v>186</v>
      </c>
    </row>
    <row r="23" spans="1:14" ht="12.75">
      <c r="A23" s="295" t="s">
        <v>5</v>
      </c>
      <c r="B23" s="35"/>
      <c r="C23" s="125" t="s">
        <v>186</v>
      </c>
      <c r="D23" s="126" t="s">
        <v>186</v>
      </c>
      <c r="E23" s="125" t="s">
        <v>186</v>
      </c>
      <c r="F23" s="126" t="s">
        <v>186</v>
      </c>
      <c r="G23" s="119">
        <v>3</v>
      </c>
      <c r="H23" s="131">
        <v>10.146000000000001</v>
      </c>
      <c r="I23" s="125">
        <v>1</v>
      </c>
      <c r="J23" s="126">
        <v>9.6050000000000004</v>
      </c>
      <c r="K23" s="125" t="s">
        <v>186</v>
      </c>
      <c r="L23" s="126" t="s">
        <v>186</v>
      </c>
      <c r="M23" s="125">
        <v>4</v>
      </c>
      <c r="N23" s="126">
        <v>19.751000000000001</v>
      </c>
    </row>
    <row r="24" spans="1:14" ht="12.75">
      <c r="A24" s="212"/>
      <c r="B24" s="35"/>
      <c r="C24" s="145"/>
      <c r="D24" s="146"/>
      <c r="E24" s="135"/>
      <c r="F24" s="151"/>
      <c r="G24" s="145"/>
      <c r="H24" s="146"/>
      <c r="I24" s="135"/>
      <c r="J24" s="151"/>
      <c r="K24" s="145"/>
      <c r="L24" s="146"/>
      <c r="M24" s="145"/>
      <c r="N24" s="146"/>
    </row>
    <row r="25" spans="1:14" ht="12.75">
      <c r="A25" s="295" t="s">
        <v>288</v>
      </c>
      <c r="B25" s="35"/>
      <c r="C25" s="145"/>
      <c r="D25" s="146"/>
      <c r="E25" s="135"/>
      <c r="F25" s="151"/>
      <c r="G25" s="145"/>
      <c r="H25" s="146"/>
      <c r="I25" s="135"/>
      <c r="J25" s="151"/>
      <c r="K25" s="145"/>
      <c r="L25" s="146"/>
      <c r="M25" s="145"/>
      <c r="N25" s="146"/>
    </row>
    <row r="26" spans="1:14" ht="12.75">
      <c r="A26" s="213" t="s">
        <v>16</v>
      </c>
      <c r="B26" s="35"/>
      <c r="C26" s="145"/>
      <c r="D26" s="146"/>
      <c r="E26" s="135"/>
      <c r="F26" s="151"/>
      <c r="G26" s="145"/>
      <c r="H26" s="146"/>
      <c r="I26" s="135"/>
      <c r="J26" s="151"/>
      <c r="K26" s="145"/>
      <c r="L26" s="146"/>
      <c r="M26" s="145"/>
      <c r="N26" s="146"/>
    </row>
    <row r="27" spans="1:14" ht="12.75">
      <c r="A27" s="215" t="s">
        <v>163</v>
      </c>
      <c r="B27" s="35">
        <v>499</v>
      </c>
      <c r="C27" s="123" t="s">
        <v>186</v>
      </c>
      <c r="D27" s="124" t="s">
        <v>186</v>
      </c>
      <c r="E27" s="123" t="s">
        <v>186</v>
      </c>
      <c r="F27" s="124" t="s">
        <v>186</v>
      </c>
      <c r="G27" s="123">
        <v>6</v>
      </c>
      <c r="H27" s="124">
        <v>2.5289999999999999</v>
      </c>
      <c r="I27" s="123">
        <v>19</v>
      </c>
      <c r="J27" s="124">
        <v>5.2489999999999997</v>
      </c>
      <c r="K27" s="123">
        <v>28</v>
      </c>
      <c r="L27" s="124">
        <v>5.3209999999999997</v>
      </c>
      <c r="M27" s="123">
        <v>53</v>
      </c>
      <c r="N27" s="124">
        <v>13.099</v>
      </c>
    </row>
    <row r="28" spans="1:14" ht="12.75">
      <c r="A28" s="215" t="s">
        <v>164</v>
      </c>
      <c r="B28" s="35">
        <v>1499</v>
      </c>
      <c r="C28" s="123" t="s">
        <v>186</v>
      </c>
      <c r="D28" s="124" t="s">
        <v>186</v>
      </c>
      <c r="E28" s="123">
        <v>1</v>
      </c>
      <c r="F28" s="124">
        <v>0.57499999999999996</v>
      </c>
      <c r="G28" s="123">
        <v>1</v>
      </c>
      <c r="H28" s="124">
        <v>0.60299999999999998</v>
      </c>
      <c r="I28" s="123" t="s">
        <v>186</v>
      </c>
      <c r="J28" s="124" t="s">
        <v>186</v>
      </c>
      <c r="K28" s="123" t="s">
        <v>186</v>
      </c>
      <c r="L28" s="124" t="s">
        <v>186</v>
      </c>
      <c r="M28" s="123">
        <v>2</v>
      </c>
      <c r="N28" s="124">
        <v>1.1779999999999999</v>
      </c>
    </row>
    <row r="29" spans="1:14" ht="12.75">
      <c r="A29" s="215" t="s">
        <v>165</v>
      </c>
      <c r="B29" s="35">
        <v>4999</v>
      </c>
      <c r="C29" s="123" t="s">
        <v>186</v>
      </c>
      <c r="D29" s="124" t="s">
        <v>186</v>
      </c>
      <c r="E29" s="123" t="s">
        <v>186</v>
      </c>
      <c r="F29" s="124" t="s">
        <v>186</v>
      </c>
      <c r="G29" s="123" t="s">
        <v>186</v>
      </c>
      <c r="H29" s="124" t="s">
        <v>186</v>
      </c>
      <c r="I29" s="123" t="s">
        <v>186</v>
      </c>
      <c r="J29" s="124" t="s">
        <v>186</v>
      </c>
      <c r="K29" s="123" t="s">
        <v>186</v>
      </c>
      <c r="L29" s="124" t="s">
        <v>186</v>
      </c>
      <c r="M29" s="123" t="s">
        <v>186</v>
      </c>
      <c r="N29" s="124" t="s">
        <v>186</v>
      </c>
    </row>
    <row r="30" spans="1:14" ht="12.75">
      <c r="A30" s="215" t="s">
        <v>166</v>
      </c>
      <c r="B30" s="35">
        <v>39999</v>
      </c>
      <c r="C30" s="123" t="s">
        <v>186</v>
      </c>
      <c r="D30" s="124" t="s">
        <v>186</v>
      </c>
      <c r="E30" s="123" t="s">
        <v>186</v>
      </c>
      <c r="F30" s="124" t="s">
        <v>186</v>
      </c>
      <c r="G30" s="123" t="s">
        <v>186</v>
      </c>
      <c r="H30" s="124" t="s">
        <v>186</v>
      </c>
      <c r="I30" s="123" t="s">
        <v>186</v>
      </c>
      <c r="J30" s="124" t="s">
        <v>186</v>
      </c>
      <c r="K30" s="123" t="s">
        <v>186</v>
      </c>
      <c r="L30" s="124" t="s">
        <v>186</v>
      </c>
      <c r="M30" s="123" t="s">
        <v>186</v>
      </c>
      <c r="N30" s="124" t="s">
        <v>186</v>
      </c>
    </row>
    <row r="31" spans="1:14" ht="12.75">
      <c r="A31" s="215" t="s">
        <v>167</v>
      </c>
      <c r="B31" s="35"/>
      <c r="C31" s="123" t="s">
        <v>186</v>
      </c>
      <c r="D31" s="124" t="s">
        <v>186</v>
      </c>
      <c r="E31" s="123" t="s">
        <v>186</v>
      </c>
      <c r="F31" s="124" t="s">
        <v>186</v>
      </c>
      <c r="G31" s="123" t="s">
        <v>186</v>
      </c>
      <c r="H31" s="124" t="s">
        <v>186</v>
      </c>
      <c r="I31" s="123" t="s">
        <v>186</v>
      </c>
      <c r="J31" s="124" t="s">
        <v>186</v>
      </c>
      <c r="K31" s="123" t="s">
        <v>186</v>
      </c>
      <c r="L31" s="124" t="s">
        <v>186</v>
      </c>
      <c r="M31" s="123" t="s">
        <v>186</v>
      </c>
      <c r="N31" s="124" t="s">
        <v>186</v>
      </c>
    </row>
    <row r="32" spans="1:14" ht="12.75">
      <c r="A32" s="295" t="s">
        <v>5</v>
      </c>
      <c r="B32" s="35"/>
      <c r="C32" s="125" t="s">
        <v>186</v>
      </c>
      <c r="D32" s="126" t="s">
        <v>186</v>
      </c>
      <c r="E32" s="125">
        <v>1</v>
      </c>
      <c r="F32" s="126">
        <v>0.57499999999999996</v>
      </c>
      <c r="G32" s="119">
        <v>7</v>
      </c>
      <c r="H32" s="131">
        <v>3.1320000000000001</v>
      </c>
      <c r="I32" s="125">
        <v>19</v>
      </c>
      <c r="J32" s="126">
        <v>5.2489999999999997</v>
      </c>
      <c r="K32" s="125">
        <v>28</v>
      </c>
      <c r="L32" s="126">
        <v>5.3209999999999997</v>
      </c>
      <c r="M32" s="125">
        <v>55</v>
      </c>
      <c r="N32" s="126">
        <v>14.276999999999999</v>
      </c>
    </row>
    <row r="33" spans="1:14" ht="12.75">
      <c r="A33" s="212"/>
      <c r="B33" s="35"/>
      <c r="C33" s="145"/>
      <c r="D33" s="146"/>
      <c r="E33" s="135"/>
      <c r="F33" s="151"/>
      <c r="G33" s="145"/>
      <c r="H33" s="146"/>
      <c r="I33" s="135"/>
      <c r="J33" s="151"/>
      <c r="K33" s="145"/>
      <c r="L33" s="146"/>
      <c r="M33" s="145"/>
      <c r="N33" s="146"/>
    </row>
    <row r="34" spans="1:14" ht="12.75">
      <c r="A34" s="295" t="s">
        <v>17</v>
      </c>
      <c r="B34" s="35"/>
      <c r="C34" s="145"/>
      <c r="D34" s="146"/>
      <c r="E34" s="135"/>
      <c r="F34" s="151"/>
      <c r="G34" s="145"/>
      <c r="H34" s="146"/>
      <c r="I34" s="135"/>
      <c r="J34" s="151"/>
      <c r="K34" s="145"/>
      <c r="L34" s="146"/>
      <c r="M34" s="145"/>
      <c r="N34" s="146"/>
    </row>
    <row r="35" spans="1:14" ht="12.75">
      <c r="A35" s="213" t="s">
        <v>39</v>
      </c>
      <c r="B35" s="35"/>
      <c r="C35" s="145"/>
      <c r="D35" s="146"/>
      <c r="E35" s="135"/>
      <c r="F35" s="151"/>
      <c r="G35" s="145"/>
      <c r="H35" s="146"/>
      <c r="I35" s="135"/>
      <c r="J35" s="151"/>
      <c r="K35" s="145"/>
      <c r="L35" s="146"/>
      <c r="M35" s="145"/>
      <c r="N35" s="146"/>
    </row>
    <row r="36" spans="1:14" ht="12.75">
      <c r="A36" s="215" t="s">
        <v>163</v>
      </c>
      <c r="B36" s="35">
        <v>499</v>
      </c>
      <c r="C36" s="123" t="s">
        <v>186</v>
      </c>
      <c r="D36" s="124" t="s">
        <v>186</v>
      </c>
      <c r="E36" s="123">
        <v>1</v>
      </c>
      <c r="F36" s="124">
        <v>0.2</v>
      </c>
      <c r="G36" s="123">
        <v>3</v>
      </c>
      <c r="H36" s="124">
        <v>0.71199999999999997</v>
      </c>
      <c r="I36" s="123">
        <v>12</v>
      </c>
      <c r="J36" s="124">
        <v>2.214</v>
      </c>
      <c r="K36" s="123">
        <v>46</v>
      </c>
      <c r="L36" s="124">
        <v>8.9469999999999992</v>
      </c>
      <c r="M36" s="123">
        <v>62</v>
      </c>
      <c r="N36" s="124">
        <v>12.073</v>
      </c>
    </row>
    <row r="37" spans="1:14" ht="12.75">
      <c r="A37" s="215" t="s">
        <v>164</v>
      </c>
      <c r="B37" s="35">
        <v>1499</v>
      </c>
      <c r="C37" s="123" t="s">
        <v>186</v>
      </c>
      <c r="D37" s="124" t="s">
        <v>186</v>
      </c>
      <c r="E37" s="123" t="s">
        <v>186</v>
      </c>
      <c r="F37" s="124" t="s">
        <v>186</v>
      </c>
      <c r="G37" s="123" t="s">
        <v>186</v>
      </c>
      <c r="H37" s="124" t="s">
        <v>186</v>
      </c>
      <c r="I37" s="123">
        <v>4</v>
      </c>
      <c r="J37" s="124">
        <v>3.6459999999999999</v>
      </c>
      <c r="K37" s="123">
        <v>4</v>
      </c>
      <c r="L37" s="124">
        <v>3.2839999999999998</v>
      </c>
      <c r="M37" s="123">
        <v>8</v>
      </c>
      <c r="N37" s="124">
        <v>6.93</v>
      </c>
    </row>
    <row r="38" spans="1:14" ht="12.75">
      <c r="A38" s="215" t="s">
        <v>165</v>
      </c>
      <c r="B38" s="35">
        <v>4999</v>
      </c>
      <c r="C38" s="123" t="s">
        <v>186</v>
      </c>
      <c r="D38" s="124" t="s">
        <v>186</v>
      </c>
      <c r="E38" s="123" t="s">
        <v>186</v>
      </c>
      <c r="F38" s="124" t="s">
        <v>186</v>
      </c>
      <c r="G38" s="123" t="s">
        <v>186</v>
      </c>
      <c r="H38" s="124" t="s">
        <v>186</v>
      </c>
      <c r="I38" s="123">
        <v>3</v>
      </c>
      <c r="J38" s="124">
        <v>9.9819999999999993</v>
      </c>
      <c r="K38" s="123">
        <v>1</v>
      </c>
      <c r="L38" s="124">
        <v>1.5980000000000001</v>
      </c>
      <c r="M38" s="123">
        <v>4</v>
      </c>
      <c r="N38" s="124">
        <v>11.58</v>
      </c>
    </row>
    <row r="39" spans="1:14" ht="12.75">
      <c r="A39" s="215" t="s">
        <v>166</v>
      </c>
      <c r="B39" s="35">
        <v>39999</v>
      </c>
      <c r="C39" s="123" t="s">
        <v>186</v>
      </c>
      <c r="D39" s="124" t="s">
        <v>186</v>
      </c>
      <c r="E39" s="123" t="s">
        <v>186</v>
      </c>
      <c r="F39" s="124" t="s">
        <v>186</v>
      </c>
      <c r="G39" s="123" t="s">
        <v>186</v>
      </c>
      <c r="H39" s="124" t="s">
        <v>186</v>
      </c>
      <c r="I39" s="123" t="s">
        <v>186</v>
      </c>
      <c r="J39" s="124" t="s">
        <v>186</v>
      </c>
      <c r="K39" s="123" t="s">
        <v>186</v>
      </c>
      <c r="L39" s="124" t="s">
        <v>186</v>
      </c>
      <c r="M39" s="123" t="s">
        <v>186</v>
      </c>
      <c r="N39" s="124" t="s">
        <v>186</v>
      </c>
    </row>
    <row r="40" spans="1:14" ht="12.75">
      <c r="A40" s="215" t="s">
        <v>167</v>
      </c>
      <c r="B40" s="35"/>
      <c r="C40" s="123" t="s">
        <v>186</v>
      </c>
      <c r="D40" s="124" t="s">
        <v>186</v>
      </c>
      <c r="E40" s="123" t="s">
        <v>186</v>
      </c>
      <c r="F40" s="124" t="s">
        <v>186</v>
      </c>
      <c r="G40" s="123" t="s">
        <v>186</v>
      </c>
      <c r="H40" s="124" t="s">
        <v>186</v>
      </c>
      <c r="I40" s="123" t="s">
        <v>186</v>
      </c>
      <c r="J40" s="124" t="s">
        <v>186</v>
      </c>
      <c r="K40" s="123" t="s">
        <v>186</v>
      </c>
      <c r="L40" s="124" t="s">
        <v>186</v>
      </c>
      <c r="M40" s="123" t="s">
        <v>186</v>
      </c>
      <c r="N40" s="124" t="s">
        <v>186</v>
      </c>
    </row>
    <row r="41" spans="1:14" ht="12.75">
      <c r="A41" s="295" t="s">
        <v>5</v>
      </c>
      <c r="B41" s="35"/>
      <c r="C41" s="125" t="s">
        <v>186</v>
      </c>
      <c r="D41" s="126" t="s">
        <v>186</v>
      </c>
      <c r="E41" s="125">
        <v>1</v>
      </c>
      <c r="F41" s="126">
        <v>0.2</v>
      </c>
      <c r="G41" s="119">
        <v>3</v>
      </c>
      <c r="H41" s="131">
        <v>0.71199999999999997</v>
      </c>
      <c r="I41" s="125">
        <v>19</v>
      </c>
      <c r="J41" s="126">
        <v>15.842000000000001</v>
      </c>
      <c r="K41" s="125">
        <v>51</v>
      </c>
      <c r="L41" s="126">
        <v>13.829000000000001</v>
      </c>
      <c r="M41" s="125">
        <v>74</v>
      </c>
      <c r="N41" s="126">
        <v>30.582999999999998</v>
      </c>
    </row>
    <row r="42" spans="1:14" ht="12.75">
      <c r="A42" s="212"/>
      <c r="B42" s="35"/>
      <c r="C42" s="145"/>
      <c r="D42" s="146"/>
      <c r="E42" s="135"/>
      <c r="F42" s="151"/>
      <c r="G42" s="145"/>
      <c r="H42" s="146"/>
      <c r="I42" s="135"/>
      <c r="J42" s="151"/>
      <c r="K42" s="145"/>
      <c r="L42" s="146"/>
      <c r="M42" s="145"/>
      <c r="N42" s="146"/>
    </row>
    <row r="43" spans="1:14" ht="12.75">
      <c r="A43" s="295" t="s">
        <v>19</v>
      </c>
      <c r="B43" s="35"/>
      <c r="C43" s="145"/>
      <c r="D43" s="146"/>
      <c r="E43" s="135"/>
      <c r="F43" s="151"/>
      <c r="G43" s="145"/>
      <c r="H43" s="146"/>
      <c r="I43" s="135"/>
      <c r="J43" s="151"/>
      <c r="K43" s="145"/>
      <c r="L43" s="146"/>
      <c r="M43" s="145"/>
      <c r="N43" s="146"/>
    </row>
    <row r="44" spans="1:14" ht="12.75">
      <c r="A44" s="213" t="s">
        <v>40</v>
      </c>
      <c r="B44" s="35"/>
      <c r="C44" s="145"/>
      <c r="D44" s="146"/>
      <c r="E44" s="135"/>
      <c r="F44" s="151"/>
      <c r="G44" s="145"/>
      <c r="H44" s="146"/>
      <c r="I44" s="135"/>
      <c r="J44" s="151"/>
      <c r="K44" s="145"/>
      <c r="L44" s="146"/>
      <c r="M44" s="145"/>
      <c r="N44" s="146"/>
    </row>
    <row r="45" spans="1:14" ht="12.75">
      <c r="A45" s="215" t="s">
        <v>163</v>
      </c>
      <c r="B45" s="35">
        <v>499</v>
      </c>
      <c r="C45" s="123" t="s">
        <v>186</v>
      </c>
      <c r="D45" s="124" t="s">
        <v>186</v>
      </c>
      <c r="E45" s="123">
        <v>4</v>
      </c>
      <c r="F45" s="124">
        <v>1.089</v>
      </c>
      <c r="G45" s="123">
        <v>25</v>
      </c>
      <c r="H45" s="124">
        <v>5.7430000000000003</v>
      </c>
      <c r="I45" s="123">
        <v>41</v>
      </c>
      <c r="J45" s="124">
        <v>9.6379999999999999</v>
      </c>
      <c r="K45" s="123">
        <v>139</v>
      </c>
      <c r="L45" s="124">
        <v>26.812999999999999</v>
      </c>
      <c r="M45" s="123">
        <v>209</v>
      </c>
      <c r="N45" s="124">
        <v>43.283000000000001</v>
      </c>
    </row>
    <row r="46" spans="1:14" ht="12.75">
      <c r="A46" s="215" t="s">
        <v>164</v>
      </c>
      <c r="B46" s="35">
        <v>1499</v>
      </c>
      <c r="C46" s="123" t="s">
        <v>186</v>
      </c>
      <c r="D46" s="124" t="s">
        <v>186</v>
      </c>
      <c r="E46" s="123">
        <v>1</v>
      </c>
      <c r="F46" s="124">
        <v>0.57499999999999996</v>
      </c>
      <c r="G46" s="123">
        <v>2</v>
      </c>
      <c r="H46" s="124">
        <v>1.504</v>
      </c>
      <c r="I46" s="123">
        <v>10</v>
      </c>
      <c r="J46" s="124">
        <v>8.702</v>
      </c>
      <c r="K46" s="123">
        <v>13</v>
      </c>
      <c r="L46" s="124">
        <v>10.827</v>
      </c>
      <c r="M46" s="123">
        <v>26</v>
      </c>
      <c r="N46" s="124">
        <v>21.608000000000001</v>
      </c>
    </row>
    <row r="47" spans="1:14" ht="12.75">
      <c r="A47" s="215" t="s">
        <v>165</v>
      </c>
      <c r="B47" s="35">
        <v>4999</v>
      </c>
      <c r="C47" s="123" t="s">
        <v>186</v>
      </c>
      <c r="D47" s="124" t="s">
        <v>186</v>
      </c>
      <c r="E47" s="123">
        <v>1</v>
      </c>
      <c r="F47" s="124">
        <v>3.62</v>
      </c>
      <c r="G47" s="123">
        <v>3</v>
      </c>
      <c r="H47" s="124">
        <v>10.146000000000001</v>
      </c>
      <c r="I47" s="123">
        <v>14</v>
      </c>
      <c r="J47" s="124">
        <v>41.283999999999999</v>
      </c>
      <c r="K47" s="123">
        <v>2</v>
      </c>
      <c r="L47" s="124">
        <v>4.3259999999999996</v>
      </c>
      <c r="M47" s="123">
        <v>20</v>
      </c>
      <c r="N47" s="124">
        <v>59.375999999999998</v>
      </c>
    </row>
    <row r="48" spans="1:14" ht="12.75">
      <c r="A48" s="215" t="s">
        <v>166</v>
      </c>
      <c r="B48" s="35">
        <v>39999</v>
      </c>
      <c r="C48" s="123" t="s">
        <v>186</v>
      </c>
      <c r="D48" s="124" t="s">
        <v>186</v>
      </c>
      <c r="E48" s="123" t="s">
        <v>186</v>
      </c>
      <c r="F48" s="124" t="s">
        <v>186</v>
      </c>
      <c r="G48" s="123" t="s">
        <v>186</v>
      </c>
      <c r="H48" s="124" t="s">
        <v>186</v>
      </c>
      <c r="I48" s="123">
        <v>2</v>
      </c>
      <c r="J48" s="124">
        <v>16.535</v>
      </c>
      <c r="K48" s="123">
        <v>1</v>
      </c>
      <c r="L48" s="124">
        <v>7.3140000000000001</v>
      </c>
      <c r="M48" s="123">
        <v>3</v>
      </c>
      <c r="N48" s="124">
        <v>23.849</v>
      </c>
    </row>
    <row r="49" spans="1:14" ht="12.75">
      <c r="A49" s="215" t="s">
        <v>167</v>
      </c>
      <c r="B49" s="29"/>
      <c r="C49" s="123" t="s">
        <v>186</v>
      </c>
      <c r="D49" s="124" t="s">
        <v>186</v>
      </c>
      <c r="E49" s="123" t="s">
        <v>186</v>
      </c>
      <c r="F49" s="124" t="s">
        <v>186</v>
      </c>
      <c r="G49" s="123" t="s">
        <v>186</v>
      </c>
      <c r="H49" s="124" t="s">
        <v>186</v>
      </c>
      <c r="I49" s="123" t="s">
        <v>186</v>
      </c>
      <c r="J49" s="124" t="s">
        <v>186</v>
      </c>
      <c r="K49" s="123" t="s">
        <v>186</v>
      </c>
      <c r="L49" s="124" t="s">
        <v>186</v>
      </c>
      <c r="M49" s="123" t="s">
        <v>186</v>
      </c>
      <c r="N49" s="124" t="s">
        <v>186</v>
      </c>
    </row>
    <row r="50" spans="1:14" ht="12.75">
      <c r="A50" s="216" t="s">
        <v>5</v>
      </c>
      <c r="B50" s="37"/>
      <c r="C50" s="127" t="s">
        <v>186</v>
      </c>
      <c r="D50" s="128" t="s">
        <v>186</v>
      </c>
      <c r="E50" s="127">
        <v>6</v>
      </c>
      <c r="F50" s="128">
        <v>5.2839999999999998</v>
      </c>
      <c r="G50" s="120">
        <v>30</v>
      </c>
      <c r="H50" s="132">
        <v>17.393000000000001</v>
      </c>
      <c r="I50" s="127">
        <v>67</v>
      </c>
      <c r="J50" s="128">
        <v>76.159000000000006</v>
      </c>
      <c r="K50" s="127">
        <f>SUM(K45:K49)</f>
        <v>155</v>
      </c>
      <c r="L50" s="128">
        <v>49</v>
      </c>
      <c r="M50" s="127">
        <f>SUM(M45:M49)</f>
        <v>258</v>
      </c>
      <c r="N50" s="128">
        <f>SUM(N45:N49)</f>
        <v>148.11599999999999</v>
      </c>
    </row>
    <row r="51" spans="1:14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</sheetData>
  <mergeCells count="7">
    <mergeCell ref="A1:J2"/>
    <mergeCell ref="M4:N4"/>
    <mergeCell ref="C4:D4"/>
    <mergeCell ref="E4:F4"/>
    <mergeCell ref="G4:H4"/>
    <mergeCell ref="I4:J4"/>
    <mergeCell ref="K4:L4"/>
  </mergeCells>
  <pageMargins left="0.70866141732283472" right="0.27559055118110237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26</vt:i4>
      </vt:variant>
      <vt:variant>
        <vt:lpstr>Namngivna områden</vt:lpstr>
      </vt:variant>
      <vt:variant>
        <vt:i4>15</vt:i4>
      </vt:variant>
    </vt:vector>
  </HeadingPairs>
  <TitlesOfParts>
    <vt:vector size="41" baseType="lpstr">
      <vt:lpstr>Titel</vt:lpstr>
      <vt:lpstr>Innehåll Content</vt:lpstr>
      <vt:lpstr>Teckenförklaring</vt:lpstr>
      <vt:lpstr>tab1a b</vt:lpstr>
      <vt:lpstr>tab2a b</vt:lpstr>
      <vt:lpstr>tab3a b</vt:lpstr>
      <vt:lpstr>tab4</vt:lpstr>
      <vt:lpstr>tab5</vt:lpstr>
      <vt:lpstr>tab6</vt:lpstr>
      <vt:lpstr>tab7</vt:lpstr>
      <vt:lpstr>tab 8 &amp; 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 24</vt:lpstr>
      <vt:lpstr>'Innehåll Content'!Utskriftsområde</vt:lpstr>
      <vt:lpstr>'tab 24'!Utskriftsområde</vt:lpstr>
      <vt:lpstr>tab14!Utskriftsområde</vt:lpstr>
      <vt:lpstr>tab16!Utskriftsområde</vt:lpstr>
      <vt:lpstr>tab17!Utskriftsområde</vt:lpstr>
      <vt:lpstr>tab18!Utskriftsområde</vt:lpstr>
      <vt:lpstr>tab19!Utskriftsområde</vt:lpstr>
      <vt:lpstr>'tab1a b'!Utskriftsområde</vt:lpstr>
      <vt:lpstr>tab21!Utskriftsområde</vt:lpstr>
      <vt:lpstr>tab23!Utskriftsområde</vt:lpstr>
      <vt:lpstr>'tab2a b'!Utskriftsområde</vt:lpstr>
      <vt:lpstr>tab4!Utskriftsområde</vt:lpstr>
      <vt:lpstr>tab5!Utskriftsområde</vt:lpstr>
      <vt:lpstr>tab6!Utskriftsområde</vt:lpstr>
      <vt:lpstr>tab7!Utskriftsområde</vt:lpstr>
    </vt:vector>
  </TitlesOfParts>
  <Company>IHS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Rebecca Norman</cp:lastModifiedBy>
  <cp:lastPrinted>2012-05-11T12:03:41Z</cp:lastPrinted>
  <dcterms:created xsi:type="dcterms:W3CDTF">2010-05-21T08:37:42Z</dcterms:created>
  <dcterms:modified xsi:type="dcterms:W3CDTF">2012-05-29T07:04:24Z</dcterms:modified>
</cp:coreProperties>
</file>