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Sjöfart\2016\2016_14\"/>
    </mc:Choice>
  </mc:AlternateContent>
  <bookViews>
    <workbookView xWindow="480" yWindow="855" windowWidth="18390" windowHeight="7230" activeTab="4"/>
  </bookViews>
  <sheets>
    <sheet name="Titel" sheetId="61" r:id="rId1"/>
    <sheet name="Innehåll Contents" sheetId="43" r:id="rId2"/>
    <sheet name="Texttabell 1.1" sheetId="59" r:id="rId3"/>
    <sheet name="Texttabell 1.2" sheetId="58" r:id="rId4"/>
    <sheet name="tab1a b" sheetId="10" r:id="rId5"/>
    <sheet name="tab2a b" sheetId="11" r:id="rId6"/>
    <sheet name="tab3a b" sheetId="12" r:id="rId7"/>
    <sheet name="tab4" sheetId="13" r:id="rId8"/>
    <sheet name="tab5" sheetId="14" r:id="rId9"/>
    <sheet name="tab6" sheetId="15" r:id="rId10"/>
    <sheet name="tab7" sheetId="16" r:id="rId11"/>
    <sheet name="tab 8 &amp; 9" sheetId="17" r:id="rId12"/>
    <sheet name="tab10" sheetId="45" r:id="rId13"/>
    <sheet name="tab11" sheetId="46" r:id="rId14"/>
    <sheet name="tab12" sheetId="53" r:id="rId15"/>
    <sheet name="tab13" sheetId="54" r:id="rId16"/>
    <sheet name="tab 14" sheetId="44" r:id="rId17"/>
    <sheet name="tab15" sheetId="47" r:id="rId18"/>
    <sheet name="tab16" sheetId="48" r:id="rId19"/>
    <sheet name="tab17" sheetId="49" r:id="rId20"/>
    <sheet name="tab18" sheetId="50" r:id="rId21"/>
    <sheet name="tab19" sheetId="51" r:id="rId22"/>
    <sheet name="tab20a" sheetId="52" r:id="rId23"/>
    <sheet name="tab20b" sheetId="63" r:id="rId24"/>
    <sheet name="tab21" sheetId="55" r:id="rId25"/>
    <sheet name="tab22" sheetId="56" r:id="rId26"/>
  </sheets>
  <definedNames>
    <definedName name="OLE_LINK2">#REF!</definedName>
    <definedName name="_xlnm.Print_Area" localSheetId="1">'Innehåll Contents'!$A$1:$R$86</definedName>
    <definedName name="_xlnm.Print_Area" localSheetId="16">'tab 14'!$A$1:$M$58</definedName>
    <definedName name="_xlnm.Print_Area" localSheetId="11">'tab 8 &amp; 9'!$A$1:$J$46</definedName>
    <definedName name="_xlnm.Print_Area" localSheetId="12">'tab10'!$A$1:$J$18</definedName>
    <definedName name="_xlnm.Print_Area" localSheetId="13">'tab11'!$A$1:$D$25</definedName>
    <definedName name="_xlnm.Print_Area" localSheetId="14">'tab12'!$A$1:$L$34</definedName>
    <definedName name="_xlnm.Print_Area" localSheetId="15">'tab13'!$A$1:$D$21</definedName>
    <definedName name="_xlnm.Print_Area" localSheetId="17">'tab15'!$A$1:$H$47</definedName>
    <definedName name="_xlnm.Print_Area" localSheetId="19">'tab17'!$A$1:$G$68</definedName>
    <definedName name="_xlnm.Print_Area" localSheetId="20">'tab18'!$A$1:$G$61</definedName>
    <definedName name="_xlnm.Print_Area" localSheetId="21">'tab19'!$A$1:$I$61</definedName>
    <definedName name="_xlnm.Print_Area" localSheetId="4">'tab1a b'!$A$1:$M$48</definedName>
    <definedName name="_xlnm.Print_Area" localSheetId="22">tab20a!$A$1:$K$62</definedName>
    <definedName name="_xlnm.Print_Area" localSheetId="23">tab20b!$A$1:$K$63</definedName>
    <definedName name="_xlnm.Print_Area" localSheetId="24">'tab21'!$A$1:$G$39</definedName>
    <definedName name="_xlnm.Print_Area" localSheetId="25">'tab22'!$A$1:$M$34</definedName>
    <definedName name="_xlnm.Print_Area" localSheetId="5">'tab2a b'!$A$1:$S$47</definedName>
    <definedName name="_xlnm.Print_Area" localSheetId="6">'tab3a b'!$A$1:$M$44</definedName>
    <definedName name="_xlnm.Print_Area" localSheetId="7">'tab4'!$A$1:$M$28</definedName>
    <definedName name="_xlnm.Print_Area" localSheetId="8">'tab5'!$A$1:$N$62</definedName>
    <definedName name="_xlnm.Print_Area" localSheetId="9">'tab6'!$A$1:$N$53</definedName>
    <definedName name="_xlnm.Print_Area" localSheetId="10">'tab7'!$A$1:$L$53</definedName>
    <definedName name="_xlnm.Print_Area" localSheetId="2">'Texttabell 1.1'!$A$1:$T$24</definedName>
    <definedName name="_xlnm.Print_Area" localSheetId="3">'Texttabell 1.2'!$A$1:$P$24</definedName>
  </definedNames>
  <calcPr calcId="152511"/>
</workbook>
</file>

<file path=xl/calcChain.xml><?xml version="1.0" encoding="utf-8"?>
<calcChain xmlns="http://schemas.openxmlformats.org/spreadsheetml/2006/main">
  <c r="E19" i="59" l="1"/>
  <c r="F19" i="59"/>
  <c r="G19" i="59"/>
  <c r="I19" i="59"/>
  <c r="K19" i="59"/>
  <c r="M19" i="59"/>
  <c r="O19" i="59"/>
  <c r="Q19" i="59"/>
  <c r="R19" i="59"/>
  <c r="S19" i="59"/>
  <c r="D19" i="59"/>
  <c r="E18" i="59"/>
  <c r="F18" i="59"/>
  <c r="G18" i="59"/>
  <c r="I18" i="59"/>
  <c r="K18" i="59"/>
  <c r="M18" i="59"/>
  <c r="O18" i="59"/>
  <c r="Q18" i="59"/>
  <c r="R18" i="59"/>
  <c r="S18" i="59"/>
  <c r="D18" i="59"/>
  <c r="B17" i="54" l="1"/>
  <c r="K50" i="52" l="1"/>
  <c r="K51" i="52"/>
  <c r="L53" i="44" l="1"/>
  <c r="L54" i="44"/>
  <c r="L26" i="53"/>
  <c r="L27" i="53"/>
  <c r="L28" i="53"/>
  <c r="L29" i="53"/>
  <c r="L30" i="53"/>
  <c r="L25" i="53"/>
  <c r="J26" i="53"/>
  <c r="J27" i="53"/>
  <c r="J28" i="53"/>
  <c r="J29" i="53"/>
  <c r="J30" i="53"/>
  <c r="J25" i="53"/>
  <c r="F31" i="53"/>
  <c r="D31" i="53"/>
  <c r="H8" i="45"/>
  <c r="I8" i="45"/>
  <c r="J8" i="45"/>
  <c r="I6" i="45"/>
  <c r="J6" i="45"/>
  <c r="H6" i="45"/>
  <c r="I11" i="45"/>
  <c r="J11" i="45"/>
  <c r="I12" i="45"/>
  <c r="J12" i="45"/>
  <c r="H12" i="45"/>
  <c r="H11" i="45"/>
  <c r="L45" i="16"/>
  <c r="L46" i="16"/>
  <c r="L47" i="16"/>
  <c r="L48" i="16"/>
  <c r="L49" i="16"/>
  <c r="L44" i="16"/>
  <c r="K45" i="16"/>
  <c r="K46" i="16"/>
  <c r="K47" i="16"/>
  <c r="K48" i="16"/>
  <c r="K49" i="16"/>
  <c r="K44" i="16"/>
  <c r="J45" i="16"/>
  <c r="J46" i="16"/>
  <c r="J47" i="16"/>
  <c r="J48" i="16"/>
  <c r="J49" i="16"/>
  <c r="J44" i="16"/>
  <c r="L36" i="16"/>
  <c r="L37" i="16"/>
  <c r="L38" i="16"/>
  <c r="L39" i="16"/>
  <c r="L35" i="16"/>
  <c r="K36" i="16"/>
  <c r="K37" i="16"/>
  <c r="K38" i="16"/>
  <c r="K39" i="16"/>
  <c r="K35" i="16"/>
  <c r="J36" i="16"/>
  <c r="J37" i="16"/>
  <c r="J38" i="16"/>
  <c r="J39" i="16"/>
  <c r="J35" i="16"/>
  <c r="K50" i="16" l="1"/>
  <c r="J50" i="16"/>
  <c r="L50" i="16"/>
  <c r="F50" i="16"/>
  <c r="E50" i="16"/>
  <c r="D50" i="16"/>
  <c r="F40" i="16"/>
  <c r="E40" i="16"/>
  <c r="D40" i="16"/>
  <c r="F41" i="50" l="1"/>
  <c r="H34" i="47"/>
  <c r="H35" i="47"/>
  <c r="H10" i="47"/>
  <c r="J52" i="44"/>
  <c r="J9" i="45"/>
  <c r="I9" i="45"/>
  <c r="H9" i="45"/>
  <c r="B19" i="17"/>
  <c r="C19" i="17"/>
  <c r="C42" i="17"/>
  <c r="B42" i="17"/>
  <c r="M10" i="13" l="1"/>
  <c r="D26" i="55" l="1"/>
  <c r="G26" i="55" s="1"/>
  <c r="D27" i="55"/>
  <c r="G27" i="55" s="1"/>
  <c r="D30" i="55"/>
  <c r="G30" i="55" s="1"/>
  <c r="D31" i="55"/>
  <c r="G31" i="55" s="1"/>
  <c r="D25" i="55"/>
  <c r="G25" i="55" s="1"/>
  <c r="C31" i="55"/>
  <c r="F31" i="55" s="1"/>
  <c r="C26" i="55"/>
  <c r="F26" i="55" s="1"/>
  <c r="C27" i="55"/>
  <c r="F27" i="55" s="1"/>
  <c r="C30" i="55"/>
  <c r="F30" i="55" s="1"/>
  <c r="C25" i="55"/>
  <c r="F25" i="55" s="1"/>
  <c r="B26" i="55"/>
  <c r="E26" i="55" s="1"/>
  <c r="B27" i="55"/>
  <c r="E27" i="55" s="1"/>
  <c r="B30" i="55"/>
  <c r="E30" i="55" s="1"/>
  <c r="B31" i="55"/>
  <c r="E31" i="55" s="1"/>
  <c r="B25" i="55"/>
  <c r="E25" i="55" s="1"/>
  <c r="G15" i="55"/>
  <c r="G18" i="55" s="1"/>
  <c r="F15" i="55"/>
  <c r="E15" i="55"/>
  <c r="G10" i="55"/>
  <c r="F10" i="55"/>
  <c r="E10" i="55"/>
  <c r="F18" i="55" l="1"/>
  <c r="E18" i="55"/>
  <c r="H23" i="47" l="1"/>
  <c r="H22" i="47"/>
  <c r="D41" i="47"/>
  <c r="D40" i="47"/>
  <c r="E40" i="47"/>
  <c r="G40" i="47"/>
  <c r="G41" i="47"/>
  <c r="H29" i="47"/>
  <c r="H28" i="47"/>
  <c r="H16" i="47"/>
  <c r="G36" i="47" l="1"/>
  <c r="O19" i="58" l="1"/>
  <c r="O18" i="58"/>
  <c r="O11" i="58"/>
  <c r="O6" i="58"/>
  <c r="S11" i="59"/>
  <c r="S6" i="59"/>
  <c r="G53" i="50"/>
  <c r="F53" i="50"/>
  <c r="G29" i="50"/>
  <c r="F29" i="50"/>
  <c r="C56" i="50"/>
  <c r="B56" i="50"/>
  <c r="G56" i="49"/>
  <c r="F56" i="49"/>
  <c r="L30" i="48"/>
  <c r="K30" i="48"/>
  <c r="H11" i="47"/>
  <c r="H12" i="47" s="1"/>
  <c r="O16" i="58" l="1"/>
  <c r="S16" i="59"/>
  <c r="M14" i="13" l="1"/>
  <c r="M13" i="13"/>
  <c r="L14" i="13"/>
  <c r="L13" i="13"/>
  <c r="K14" i="13"/>
  <c r="K13" i="13"/>
  <c r="M9" i="13"/>
  <c r="M8" i="13"/>
  <c r="L9" i="13"/>
  <c r="L10" i="13"/>
  <c r="L8" i="13"/>
  <c r="K9" i="13"/>
  <c r="K10" i="13"/>
  <c r="K8" i="13"/>
  <c r="F16" i="53" l="1"/>
  <c r="D16" i="53"/>
  <c r="I16" i="53"/>
  <c r="G16" i="53"/>
  <c r="I16" i="16"/>
  <c r="H16" i="16"/>
  <c r="G16" i="16"/>
  <c r="L48" i="15"/>
  <c r="K48" i="15"/>
  <c r="D48" i="15"/>
  <c r="C48" i="15"/>
  <c r="F32" i="15"/>
  <c r="E32" i="15"/>
  <c r="D41" i="15"/>
  <c r="C41" i="15"/>
  <c r="I54" i="14" l="1"/>
  <c r="K54" i="14"/>
  <c r="L54" i="14"/>
  <c r="L32" i="14"/>
  <c r="K32" i="14"/>
  <c r="N22" i="14"/>
  <c r="M22" i="14"/>
  <c r="N21" i="14"/>
  <c r="M21" i="14"/>
  <c r="N20" i="14"/>
  <c r="M20" i="14"/>
  <c r="N19" i="14"/>
  <c r="M19" i="14"/>
  <c r="N18" i="14"/>
  <c r="M18" i="14"/>
  <c r="L11" i="12" l="1"/>
  <c r="J11" i="12"/>
  <c r="L10" i="12"/>
  <c r="J10" i="12"/>
  <c r="L9" i="12"/>
  <c r="J9" i="12"/>
  <c r="L7" i="12"/>
  <c r="J7" i="12"/>
  <c r="D14" i="45"/>
  <c r="C14" i="45"/>
  <c r="B14" i="45"/>
  <c r="G14" i="45"/>
  <c r="F14" i="45"/>
  <c r="E14" i="45"/>
  <c r="G9" i="45"/>
  <c r="F9" i="45"/>
  <c r="E9" i="45"/>
  <c r="D9" i="45"/>
  <c r="C9" i="45"/>
  <c r="B9" i="45"/>
  <c r="L33" i="10"/>
  <c r="L32" i="10"/>
  <c r="J33" i="10"/>
  <c r="J32" i="10"/>
  <c r="L29" i="10"/>
  <c r="L28" i="10"/>
  <c r="J29" i="10"/>
  <c r="J28" i="10"/>
  <c r="H30" i="10"/>
  <c r="F30" i="10"/>
  <c r="D30" i="10"/>
  <c r="B30" i="10"/>
  <c r="R13" i="11"/>
  <c r="R12" i="11"/>
  <c r="P13" i="11"/>
  <c r="P12" i="11"/>
  <c r="N13" i="11"/>
  <c r="N12" i="11"/>
  <c r="R8" i="11"/>
  <c r="R9" i="11"/>
  <c r="R7" i="11"/>
  <c r="P8" i="11"/>
  <c r="P9" i="11"/>
  <c r="P7" i="11"/>
  <c r="N8" i="11"/>
  <c r="N9" i="11"/>
  <c r="N7" i="11"/>
  <c r="L12" i="10"/>
  <c r="L11" i="10"/>
  <c r="J12" i="10"/>
  <c r="J11" i="10"/>
  <c r="L8" i="10"/>
  <c r="L7" i="10"/>
  <c r="J8" i="10"/>
  <c r="J7" i="10"/>
  <c r="E16" i="45" l="1"/>
  <c r="H14" i="45"/>
  <c r="H16" i="45" s="1"/>
  <c r="I14" i="45"/>
  <c r="I16" i="45" s="1"/>
  <c r="B16" i="45"/>
  <c r="G16" i="45"/>
  <c r="C16" i="45"/>
  <c r="J14" i="45"/>
  <c r="J16" i="45" s="1"/>
  <c r="F16" i="45"/>
  <c r="D16" i="45"/>
  <c r="L30" i="10"/>
  <c r="L37" i="10" s="1"/>
  <c r="J30" i="10"/>
  <c r="J37" i="10" s="1"/>
  <c r="J54" i="63"/>
  <c r="I54" i="63"/>
  <c r="H54" i="63"/>
  <c r="G54" i="63"/>
  <c r="F54" i="63"/>
  <c r="E54" i="63"/>
  <c r="D54" i="63"/>
  <c r="J53" i="63"/>
  <c r="I53" i="63"/>
  <c r="H53" i="63"/>
  <c r="G53" i="63"/>
  <c r="F53" i="63"/>
  <c r="E53" i="63"/>
  <c r="D53" i="63"/>
  <c r="J51" i="63"/>
  <c r="I51" i="63"/>
  <c r="H51" i="63"/>
  <c r="G51" i="63"/>
  <c r="F51" i="63"/>
  <c r="E51" i="63"/>
  <c r="J50" i="63"/>
  <c r="I50" i="63"/>
  <c r="H50" i="63"/>
  <c r="G50" i="63"/>
  <c r="F50" i="63"/>
  <c r="E50" i="63"/>
  <c r="D50" i="63"/>
  <c r="E55" i="52"/>
  <c r="F55" i="52"/>
  <c r="F55" i="63" s="1"/>
  <c r="G55" i="52"/>
  <c r="G55" i="63" s="1"/>
  <c r="H55" i="52"/>
  <c r="H55" i="63" s="1"/>
  <c r="I55" i="52"/>
  <c r="J55" i="52"/>
  <c r="J55" i="63" s="1"/>
  <c r="D55" i="52"/>
  <c r="E52" i="52"/>
  <c r="E52" i="63" s="1"/>
  <c r="F52" i="52"/>
  <c r="F52" i="63" s="1"/>
  <c r="G52" i="52"/>
  <c r="G52" i="63" s="1"/>
  <c r="H52" i="52"/>
  <c r="H52" i="63" s="1"/>
  <c r="I52" i="52"/>
  <c r="I52" i="63" s="1"/>
  <c r="J52" i="52"/>
  <c r="D52" i="52"/>
  <c r="D52" i="63" s="1"/>
  <c r="J57" i="52"/>
  <c r="J57" i="63" s="1"/>
  <c r="I57" i="52"/>
  <c r="I57" i="63" s="1"/>
  <c r="H57" i="52"/>
  <c r="H57" i="63" s="1"/>
  <c r="G57" i="52"/>
  <c r="G57" i="63" s="1"/>
  <c r="F57" i="52"/>
  <c r="F57" i="63" s="1"/>
  <c r="E57" i="52"/>
  <c r="E57" i="63" s="1"/>
  <c r="D57" i="52"/>
  <c r="D57" i="63" s="1"/>
  <c r="J56" i="52"/>
  <c r="J56" i="63" s="1"/>
  <c r="I56" i="52"/>
  <c r="I56" i="63" s="1"/>
  <c r="H56" i="52"/>
  <c r="H56" i="63" s="1"/>
  <c r="G56" i="52"/>
  <c r="G56" i="63" s="1"/>
  <c r="F56" i="52"/>
  <c r="F56" i="63" s="1"/>
  <c r="E56" i="52"/>
  <c r="E56" i="63" s="1"/>
  <c r="D56" i="52"/>
  <c r="D56" i="63" s="1"/>
  <c r="K54" i="52"/>
  <c r="K54" i="63" s="1"/>
  <c r="K53" i="52"/>
  <c r="K53" i="63" s="1"/>
  <c r="K51" i="63"/>
  <c r="K50" i="63"/>
  <c r="M9" i="14"/>
  <c r="N9" i="14"/>
  <c r="M10" i="14"/>
  <c r="N10" i="14"/>
  <c r="M11" i="14"/>
  <c r="N11" i="14"/>
  <c r="M12" i="14"/>
  <c r="N12" i="14"/>
  <c r="H31" i="12"/>
  <c r="F31" i="12"/>
  <c r="F34" i="12" s="1"/>
  <c r="D31" i="12"/>
  <c r="D34" i="12" s="1"/>
  <c r="B31" i="12"/>
  <c r="B34" i="12" s="1"/>
  <c r="L30" i="12"/>
  <c r="J30" i="12"/>
  <c r="L29" i="12"/>
  <c r="J29" i="12"/>
  <c r="L28" i="12"/>
  <c r="J28" i="12"/>
  <c r="L26" i="12"/>
  <c r="J26" i="12"/>
  <c r="H34" i="12"/>
  <c r="L14" i="10"/>
  <c r="J14" i="10"/>
  <c r="H14" i="10"/>
  <c r="F14" i="10"/>
  <c r="D14" i="10"/>
  <c r="B14" i="10"/>
  <c r="L9" i="10"/>
  <c r="J9" i="10"/>
  <c r="H9" i="10"/>
  <c r="F9" i="10"/>
  <c r="D9" i="10"/>
  <c r="B9" i="10"/>
  <c r="D37" i="10"/>
  <c r="F37" i="10"/>
  <c r="H37" i="10"/>
  <c r="B37" i="10"/>
  <c r="L34" i="11"/>
  <c r="J34" i="11"/>
  <c r="H34" i="11"/>
  <c r="F34" i="11"/>
  <c r="D34" i="11"/>
  <c r="B34" i="11"/>
  <c r="R33" i="11"/>
  <c r="P33" i="11"/>
  <c r="N33" i="11"/>
  <c r="R32" i="11"/>
  <c r="P32" i="11"/>
  <c r="N32" i="11"/>
  <c r="L30" i="11"/>
  <c r="L36" i="11" s="1"/>
  <c r="J30" i="11"/>
  <c r="J36" i="11" s="1"/>
  <c r="B30" i="56" s="1"/>
  <c r="H30" i="11"/>
  <c r="H36" i="11" s="1"/>
  <c r="F30" i="11"/>
  <c r="F36" i="11" s="1"/>
  <c r="D30" i="11"/>
  <c r="D36" i="11" s="1"/>
  <c r="B30" i="11"/>
  <c r="B36" i="11" s="1"/>
  <c r="R29" i="11"/>
  <c r="P29" i="11"/>
  <c r="N29" i="11"/>
  <c r="R28" i="11"/>
  <c r="P28" i="11"/>
  <c r="N28" i="11"/>
  <c r="R27" i="11"/>
  <c r="P27" i="11"/>
  <c r="N27" i="11"/>
  <c r="J31" i="12" l="1"/>
  <c r="J34" i="12" s="1"/>
  <c r="J58" i="52"/>
  <c r="J58" i="63" s="1"/>
  <c r="I58" i="52"/>
  <c r="I58" i="63" s="1"/>
  <c r="D58" i="52"/>
  <c r="D58" i="63" s="1"/>
  <c r="L31" i="12"/>
  <c r="L34" i="12" s="1"/>
  <c r="K55" i="52"/>
  <c r="K55" i="63" s="1"/>
  <c r="D55" i="63"/>
  <c r="E55" i="63"/>
  <c r="I55" i="63"/>
  <c r="F58" i="52"/>
  <c r="F58" i="63" s="1"/>
  <c r="J52" i="63"/>
  <c r="P30" i="11"/>
  <c r="F16" i="10"/>
  <c r="R34" i="11"/>
  <c r="R30" i="11"/>
  <c r="N34" i="11"/>
  <c r="N30" i="11"/>
  <c r="P34" i="11"/>
  <c r="L16" i="10"/>
  <c r="J16" i="10"/>
  <c r="H16" i="10"/>
  <c r="D16" i="10"/>
  <c r="B16" i="10"/>
  <c r="E58" i="52"/>
  <c r="E58" i="63" s="1"/>
  <c r="H58" i="52"/>
  <c r="H58" i="63" s="1"/>
  <c r="G58" i="52"/>
  <c r="G58" i="63" s="1"/>
  <c r="K57" i="52"/>
  <c r="K57" i="63" s="1"/>
  <c r="K52" i="52"/>
  <c r="K52" i="63" s="1"/>
  <c r="K56" i="52"/>
  <c r="K56" i="63" s="1"/>
  <c r="R36" i="11" l="1"/>
  <c r="N36" i="11"/>
  <c r="P36" i="11"/>
  <c r="K58" i="52"/>
  <c r="K58" i="63" s="1"/>
  <c r="F28" i="51" l="1"/>
  <c r="E28" i="51"/>
  <c r="D28" i="51"/>
  <c r="L16" i="53"/>
  <c r="J16" i="53"/>
  <c r="I26" i="16"/>
  <c r="H26" i="16"/>
  <c r="G26" i="16"/>
  <c r="L26" i="16"/>
  <c r="K26" i="16"/>
  <c r="J26" i="16"/>
  <c r="L16" i="16"/>
  <c r="K16" i="16"/>
  <c r="J16" i="16"/>
  <c r="J46" i="63" l="1"/>
  <c r="I46" i="63"/>
  <c r="H46" i="63"/>
  <c r="G46" i="63"/>
  <c r="F46" i="63"/>
  <c r="E46" i="63"/>
  <c r="D46" i="63"/>
  <c r="J45" i="63"/>
  <c r="I45" i="63"/>
  <c r="H45" i="63"/>
  <c r="G45" i="63"/>
  <c r="F45" i="63"/>
  <c r="E45" i="63"/>
  <c r="D45" i="63"/>
  <c r="J44" i="63"/>
  <c r="I44" i="63"/>
  <c r="H44" i="63"/>
  <c r="G44" i="63"/>
  <c r="F44" i="63"/>
  <c r="E44" i="63"/>
  <c r="D44" i="63"/>
  <c r="J43" i="63"/>
  <c r="I43" i="63"/>
  <c r="H43" i="63"/>
  <c r="G43" i="63"/>
  <c r="F43" i="63"/>
  <c r="E43" i="63"/>
  <c r="D43" i="63"/>
  <c r="J42" i="63"/>
  <c r="I42" i="63"/>
  <c r="H42" i="63"/>
  <c r="G42" i="63"/>
  <c r="F42" i="63"/>
  <c r="E42" i="63"/>
  <c r="J41" i="63"/>
  <c r="I41" i="63"/>
  <c r="H41" i="63"/>
  <c r="G41" i="63"/>
  <c r="F41" i="63"/>
  <c r="E41" i="63"/>
  <c r="D41" i="63"/>
  <c r="E47" i="52"/>
  <c r="E47" i="63" s="1"/>
  <c r="F47" i="52"/>
  <c r="F47" i="63" s="1"/>
  <c r="G47" i="52"/>
  <c r="G47" i="63" s="1"/>
  <c r="H47" i="52"/>
  <c r="H47" i="63" s="1"/>
  <c r="I47" i="52"/>
  <c r="I47" i="63" s="1"/>
  <c r="J47" i="52"/>
  <c r="J47" i="63" s="1"/>
  <c r="D47" i="52"/>
  <c r="D47" i="63" s="1"/>
  <c r="E48" i="52"/>
  <c r="E48" i="63" s="1"/>
  <c r="F48" i="52"/>
  <c r="F48" i="63" s="1"/>
  <c r="G48" i="52"/>
  <c r="G48" i="63" s="1"/>
  <c r="H48" i="52"/>
  <c r="H48" i="63" s="1"/>
  <c r="I48" i="52"/>
  <c r="I48" i="63" s="1"/>
  <c r="J48" i="52"/>
  <c r="J48" i="63" s="1"/>
  <c r="D48" i="52"/>
  <c r="D48" i="63" s="1"/>
  <c r="E49" i="52"/>
  <c r="E49" i="63" s="1"/>
  <c r="F49" i="52"/>
  <c r="F49" i="63" s="1"/>
  <c r="G49" i="52"/>
  <c r="G49" i="63" s="1"/>
  <c r="H49" i="52"/>
  <c r="H49" i="63" s="1"/>
  <c r="I49" i="52"/>
  <c r="I49" i="63" s="1"/>
  <c r="J49" i="52"/>
  <c r="J49" i="63" s="1"/>
  <c r="D49" i="52"/>
  <c r="D49" i="63" s="1"/>
  <c r="K42" i="52"/>
  <c r="K42" i="63" s="1"/>
  <c r="K43" i="52"/>
  <c r="K44" i="52"/>
  <c r="K44" i="63" s="1"/>
  <c r="K45" i="52"/>
  <c r="K45" i="63" s="1"/>
  <c r="K46" i="52"/>
  <c r="K46" i="63" s="1"/>
  <c r="K41" i="52"/>
  <c r="K41" i="63" s="1"/>
  <c r="D19" i="58"/>
  <c r="E19" i="58"/>
  <c r="F19" i="58"/>
  <c r="G19" i="58"/>
  <c r="H19" i="58"/>
  <c r="I19" i="58"/>
  <c r="J19" i="58"/>
  <c r="K19" i="58"/>
  <c r="L19" i="58"/>
  <c r="M19" i="58"/>
  <c r="D18" i="58"/>
  <c r="E18" i="58"/>
  <c r="F18" i="58"/>
  <c r="G18" i="58"/>
  <c r="H18" i="58"/>
  <c r="I18" i="58"/>
  <c r="J18" i="58"/>
  <c r="K18" i="58"/>
  <c r="L18" i="58"/>
  <c r="M18" i="58"/>
  <c r="K43" i="63" l="1"/>
  <c r="K48" i="52"/>
  <c r="K48" i="63" s="1"/>
  <c r="K47" i="52"/>
  <c r="K49" i="52" l="1"/>
  <c r="K47" i="63"/>
  <c r="M29" i="56"/>
  <c r="M30" i="56"/>
  <c r="K49" i="63" l="1"/>
  <c r="C17" i="46"/>
  <c r="E32" i="63"/>
  <c r="F32" i="63"/>
  <c r="G32" i="63"/>
  <c r="H32" i="63"/>
  <c r="I32" i="63"/>
  <c r="J32" i="63"/>
  <c r="E33" i="63"/>
  <c r="F33" i="63"/>
  <c r="G33" i="63"/>
  <c r="H33" i="63"/>
  <c r="I33" i="63"/>
  <c r="J33" i="63"/>
  <c r="E34" i="63"/>
  <c r="F34" i="63"/>
  <c r="G34" i="63"/>
  <c r="H34" i="63"/>
  <c r="I34" i="63"/>
  <c r="J34" i="63"/>
  <c r="E35" i="63"/>
  <c r="F35" i="63"/>
  <c r="G35" i="63"/>
  <c r="H35" i="63"/>
  <c r="I35" i="63"/>
  <c r="J35" i="63"/>
  <c r="E36" i="63"/>
  <c r="F36" i="63"/>
  <c r="G36" i="63"/>
  <c r="H36" i="63"/>
  <c r="I36" i="63"/>
  <c r="J36" i="63"/>
  <c r="E37" i="63"/>
  <c r="F37" i="63"/>
  <c r="G37" i="63"/>
  <c r="H37" i="63"/>
  <c r="I37" i="63"/>
  <c r="J37" i="63"/>
  <c r="E40" i="63"/>
  <c r="F40" i="63"/>
  <c r="G40" i="63"/>
  <c r="H40" i="63"/>
  <c r="I40" i="63"/>
  <c r="J40" i="63"/>
  <c r="D34" i="63"/>
  <c r="D35" i="63"/>
  <c r="D36" i="63"/>
  <c r="D37" i="63"/>
  <c r="D40" i="63"/>
  <c r="D32" i="63"/>
  <c r="K40" i="52"/>
  <c r="K40" i="63" s="1"/>
  <c r="J39" i="52"/>
  <c r="J39" i="63" s="1"/>
  <c r="I39" i="52"/>
  <c r="I39" i="63" s="1"/>
  <c r="H39" i="52"/>
  <c r="H39" i="63" s="1"/>
  <c r="G39" i="52"/>
  <c r="G39" i="63" s="1"/>
  <c r="F39" i="52"/>
  <c r="F39" i="63" s="1"/>
  <c r="E39" i="52"/>
  <c r="E39" i="63" s="1"/>
  <c r="D39" i="52"/>
  <c r="D39" i="63" s="1"/>
  <c r="J38" i="52"/>
  <c r="J38" i="63" s="1"/>
  <c r="I38" i="52"/>
  <c r="I38" i="63" s="1"/>
  <c r="H38" i="52"/>
  <c r="H38" i="63" s="1"/>
  <c r="G38" i="52"/>
  <c r="G38" i="63" s="1"/>
  <c r="F38" i="52"/>
  <c r="F38" i="63" s="1"/>
  <c r="E38" i="52"/>
  <c r="E38" i="63" s="1"/>
  <c r="D38" i="52"/>
  <c r="D38" i="63" s="1"/>
  <c r="K37" i="52"/>
  <c r="K37" i="63" s="1"/>
  <c r="K36" i="52"/>
  <c r="K36" i="63" s="1"/>
  <c r="K35" i="52"/>
  <c r="K35" i="63" s="1"/>
  <c r="K34" i="52"/>
  <c r="K33" i="52"/>
  <c r="K32" i="52"/>
  <c r="M28" i="15"/>
  <c r="M27" i="15"/>
  <c r="N9" i="15"/>
  <c r="M9" i="15"/>
  <c r="N37" i="14"/>
  <c r="N27" i="14"/>
  <c r="M27" i="14"/>
  <c r="K34" i="63" l="1"/>
  <c r="K38" i="52"/>
  <c r="K38" i="63" s="1"/>
  <c r="K39" i="52"/>
  <c r="K39" i="63" s="1"/>
  <c r="K32" i="63"/>
  <c r="K33" i="63"/>
  <c r="E54" i="14"/>
  <c r="D54" i="14"/>
  <c r="C54" i="14"/>
  <c r="M11" i="58"/>
  <c r="M6" i="58"/>
  <c r="R11" i="59"/>
  <c r="R6" i="59"/>
  <c r="D15" i="55"/>
  <c r="C15" i="55"/>
  <c r="B15" i="55"/>
  <c r="D10" i="55"/>
  <c r="C10" i="55"/>
  <c r="B10" i="55"/>
  <c r="I42" i="51"/>
  <c r="H42" i="51"/>
  <c r="G42" i="51"/>
  <c r="E56" i="50"/>
  <c r="D56" i="50"/>
  <c r="B28" i="55" l="1"/>
  <c r="E28" i="55" s="1"/>
  <c r="D33" i="55"/>
  <c r="G33" i="55" s="1"/>
  <c r="C33" i="55"/>
  <c r="F33" i="55" s="1"/>
  <c r="C28" i="55"/>
  <c r="F28" i="55" s="1"/>
  <c r="D28" i="55"/>
  <c r="G28" i="55" s="1"/>
  <c r="B33" i="55"/>
  <c r="E33" i="55" s="1"/>
  <c r="B18" i="55"/>
  <c r="D18" i="55"/>
  <c r="C18" i="55"/>
  <c r="C59" i="14"/>
  <c r="M16" i="58"/>
  <c r="R16" i="59"/>
  <c r="C36" i="55" l="1"/>
  <c r="F36" i="55" s="1"/>
  <c r="D36" i="55"/>
  <c r="G36" i="55" s="1"/>
  <c r="B36" i="55"/>
  <c r="E36" i="55" s="1"/>
  <c r="D17" i="46"/>
  <c r="B17" i="46"/>
  <c r="D12" i="46"/>
  <c r="C12" i="46"/>
  <c r="C19" i="46" s="1"/>
  <c r="B12" i="46"/>
  <c r="D19" i="46" l="1"/>
  <c r="B19" i="46"/>
  <c r="F15" i="13" l="1"/>
  <c r="F11" i="13"/>
  <c r="F17" i="13" s="1"/>
  <c r="D15" i="13"/>
  <c r="D11" i="13"/>
  <c r="B15" i="13"/>
  <c r="B11" i="13"/>
  <c r="B17" i="13" s="1"/>
  <c r="D17" i="13" l="1"/>
  <c r="J12" i="12"/>
  <c r="L12" i="12"/>
  <c r="L52" i="44" l="1"/>
  <c r="M27" i="56" l="1"/>
  <c r="M28" i="56"/>
  <c r="I30" i="48" l="1"/>
  <c r="H30" i="48"/>
  <c r="L49" i="44" l="1"/>
  <c r="L48" i="44" l="1"/>
  <c r="L47" i="44"/>
  <c r="L36" i="12" l="1"/>
  <c r="J36" i="12"/>
  <c r="L37" i="12" l="1"/>
  <c r="J37" i="12"/>
  <c r="L38" i="12" l="1"/>
  <c r="J38" i="12"/>
  <c r="M19" i="13" l="1"/>
  <c r="M20" i="13"/>
  <c r="M21" i="13"/>
  <c r="M22" i="13"/>
  <c r="L19" i="13"/>
  <c r="L20" i="13"/>
  <c r="L21" i="13"/>
  <c r="L22" i="13"/>
  <c r="K19" i="13"/>
  <c r="K20" i="13"/>
  <c r="K21" i="13"/>
  <c r="K22" i="13"/>
  <c r="M23" i="13"/>
  <c r="L23" i="13"/>
  <c r="K23" i="13"/>
  <c r="P42" i="11"/>
  <c r="L40" i="12"/>
  <c r="L43" i="10"/>
  <c r="L42" i="10"/>
  <c r="L39" i="12"/>
  <c r="J39" i="12"/>
  <c r="L39" i="10"/>
  <c r="L40" i="10"/>
  <c r="L41" i="10"/>
  <c r="J39" i="10"/>
  <c r="J40" i="10"/>
  <c r="J41" i="10"/>
  <c r="J42" i="10"/>
  <c r="M24" i="13"/>
  <c r="L24" i="13"/>
  <c r="K24" i="13"/>
  <c r="J40" i="12"/>
  <c r="R38" i="11"/>
  <c r="R39" i="11"/>
  <c r="R40" i="11"/>
  <c r="R41" i="11"/>
  <c r="P38" i="11"/>
  <c r="P39" i="11"/>
  <c r="P40" i="11"/>
  <c r="P41" i="11"/>
  <c r="N38" i="11"/>
  <c r="N39" i="11"/>
  <c r="N40" i="11"/>
  <c r="N41" i="11"/>
  <c r="R42" i="11"/>
  <c r="N42" i="11"/>
  <c r="J43" i="10"/>
  <c r="L50" i="44" l="1"/>
  <c r="L51" i="44"/>
  <c r="J50" i="44"/>
  <c r="J51" i="44"/>
  <c r="C29" i="50"/>
  <c r="F41" i="47"/>
  <c r="E41" i="47"/>
  <c r="F40" i="47"/>
  <c r="C41" i="47"/>
  <c r="C40" i="47"/>
  <c r="B41" i="47"/>
  <c r="B40" i="47"/>
  <c r="E23" i="63"/>
  <c r="F23" i="63"/>
  <c r="G23" i="63"/>
  <c r="H23" i="63"/>
  <c r="I23" i="63"/>
  <c r="J23" i="63"/>
  <c r="E24" i="63"/>
  <c r="F24" i="63"/>
  <c r="G24" i="63"/>
  <c r="H24" i="63"/>
  <c r="I24" i="63"/>
  <c r="J24" i="63"/>
  <c r="E25" i="63"/>
  <c r="F25" i="63"/>
  <c r="G25" i="63"/>
  <c r="H25" i="63"/>
  <c r="I25" i="63"/>
  <c r="J25" i="63"/>
  <c r="E26" i="63"/>
  <c r="F26" i="63"/>
  <c r="G26" i="63"/>
  <c r="H26" i="63"/>
  <c r="I26" i="63"/>
  <c r="J26" i="63"/>
  <c r="E27" i="63"/>
  <c r="F27" i="63"/>
  <c r="G27" i="63"/>
  <c r="H27" i="63"/>
  <c r="I27" i="63"/>
  <c r="J27" i="63"/>
  <c r="E28" i="63"/>
  <c r="F28" i="63"/>
  <c r="G28" i="63"/>
  <c r="H28" i="63"/>
  <c r="I28" i="63"/>
  <c r="J28" i="63"/>
  <c r="E31" i="63"/>
  <c r="F31" i="63"/>
  <c r="G31" i="63"/>
  <c r="H31" i="63"/>
  <c r="I31" i="63"/>
  <c r="J31" i="63"/>
  <c r="D25" i="63"/>
  <c r="D26" i="63"/>
  <c r="D27" i="63"/>
  <c r="D28" i="63"/>
  <c r="D31" i="63"/>
  <c r="D23" i="63"/>
  <c r="E29" i="52"/>
  <c r="E29" i="63" s="1"/>
  <c r="F29" i="52"/>
  <c r="F29" i="63" s="1"/>
  <c r="G29" i="52"/>
  <c r="G29" i="63" s="1"/>
  <c r="H29" i="52"/>
  <c r="H29" i="63" s="1"/>
  <c r="I29" i="52"/>
  <c r="I29" i="63" s="1"/>
  <c r="J29" i="52"/>
  <c r="J29" i="63" s="1"/>
  <c r="E30" i="52"/>
  <c r="E30" i="63" s="1"/>
  <c r="F30" i="52"/>
  <c r="F30" i="63" s="1"/>
  <c r="G30" i="52"/>
  <c r="G30" i="63" s="1"/>
  <c r="H30" i="52"/>
  <c r="H30" i="63" s="1"/>
  <c r="I30" i="52"/>
  <c r="I30" i="63" s="1"/>
  <c r="J30" i="52"/>
  <c r="J30" i="63" s="1"/>
  <c r="K31" i="52"/>
  <c r="K31" i="63" s="1"/>
  <c r="D30" i="52"/>
  <c r="D30" i="63" s="1"/>
  <c r="D29" i="52"/>
  <c r="D29" i="63" s="1"/>
  <c r="E20" i="52"/>
  <c r="E20" i="63" s="1"/>
  <c r="F20" i="52"/>
  <c r="F20" i="63" s="1"/>
  <c r="G20" i="52"/>
  <c r="G20" i="63" s="1"/>
  <c r="H20" i="52"/>
  <c r="H20" i="63" s="1"/>
  <c r="I20" i="52"/>
  <c r="I20" i="63" s="1"/>
  <c r="J20" i="52"/>
  <c r="J20" i="63" s="1"/>
  <c r="E21" i="52"/>
  <c r="E21" i="63" s="1"/>
  <c r="F21" i="52"/>
  <c r="F21" i="63" s="1"/>
  <c r="G21" i="52"/>
  <c r="G21" i="63" s="1"/>
  <c r="H21" i="52"/>
  <c r="H21" i="63" s="1"/>
  <c r="I21" i="52"/>
  <c r="I21" i="63" s="1"/>
  <c r="J21" i="52"/>
  <c r="J21" i="63" s="1"/>
  <c r="D21" i="52"/>
  <c r="D21" i="63" s="1"/>
  <c r="D20" i="52"/>
  <c r="D20" i="63" s="1"/>
  <c r="E12" i="52"/>
  <c r="E12" i="63" s="1"/>
  <c r="F12" i="52"/>
  <c r="F12" i="63" s="1"/>
  <c r="G12" i="52"/>
  <c r="G12" i="63" s="1"/>
  <c r="H12" i="52"/>
  <c r="H12" i="63" s="1"/>
  <c r="I12" i="52"/>
  <c r="I12" i="63" s="1"/>
  <c r="J12" i="52"/>
  <c r="J12" i="63" s="1"/>
  <c r="E11" i="52"/>
  <c r="E11" i="63" s="1"/>
  <c r="F11" i="52"/>
  <c r="F11" i="63" s="1"/>
  <c r="G11" i="52"/>
  <c r="H11" i="52"/>
  <c r="H11" i="63" s="1"/>
  <c r="I11" i="52"/>
  <c r="I11" i="63" s="1"/>
  <c r="J11" i="52"/>
  <c r="J11" i="63" s="1"/>
  <c r="D12" i="52"/>
  <c r="D12" i="63" s="1"/>
  <c r="D11" i="52"/>
  <c r="D11" i="63" s="1"/>
  <c r="E6" i="63"/>
  <c r="F6" i="63"/>
  <c r="G6" i="63"/>
  <c r="H6" i="63"/>
  <c r="I6" i="63"/>
  <c r="J6" i="63"/>
  <c r="D7" i="63"/>
  <c r="E7" i="63"/>
  <c r="F7" i="63"/>
  <c r="G7" i="63"/>
  <c r="H7" i="63"/>
  <c r="I7" i="63"/>
  <c r="J7" i="63"/>
  <c r="D8" i="63"/>
  <c r="E8" i="63"/>
  <c r="F8" i="63"/>
  <c r="G8" i="63"/>
  <c r="H8" i="63"/>
  <c r="I8" i="63"/>
  <c r="J8" i="63"/>
  <c r="D9" i="63"/>
  <c r="E9" i="63"/>
  <c r="F9" i="63"/>
  <c r="G9" i="63"/>
  <c r="H9" i="63"/>
  <c r="I9" i="63"/>
  <c r="J9" i="63"/>
  <c r="D10" i="63"/>
  <c r="E10" i="63"/>
  <c r="F10" i="63"/>
  <c r="G10" i="63"/>
  <c r="H10" i="63"/>
  <c r="I10" i="63"/>
  <c r="J10" i="63"/>
  <c r="G11" i="63"/>
  <c r="D13" i="63"/>
  <c r="E13" i="63"/>
  <c r="F13" i="63"/>
  <c r="G13" i="63"/>
  <c r="H13" i="63"/>
  <c r="I13" i="63"/>
  <c r="J13" i="63"/>
  <c r="D14" i="63"/>
  <c r="E14" i="63"/>
  <c r="F14" i="63"/>
  <c r="G14" i="63"/>
  <c r="H14" i="63"/>
  <c r="I14" i="63"/>
  <c r="J14" i="63"/>
  <c r="E15" i="63"/>
  <c r="F15" i="63"/>
  <c r="G15" i="63"/>
  <c r="H15" i="63"/>
  <c r="I15" i="63"/>
  <c r="J15" i="63"/>
  <c r="D16" i="63"/>
  <c r="E16" i="63"/>
  <c r="F16" i="63"/>
  <c r="G16" i="63"/>
  <c r="H16" i="63"/>
  <c r="I16" i="63"/>
  <c r="J16" i="63"/>
  <c r="D17" i="63"/>
  <c r="E17" i="63"/>
  <c r="F17" i="63"/>
  <c r="G17" i="63"/>
  <c r="H17" i="63"/>
  <c r="I17" i="63"/>
  <c r="J17" i="63"/>
  <c r="D18" i="63"/>
  <c r="E18" i="63"/>
  <c r="F18" i="63"/>
  <c r="G18" i="63"/>
  <c r="H18" i="63"/>
  <c r="I18" i="63"/>
  <c r="J18" i="63"/>
  <c r="D19" i="63"/>
  <c r="E19" i="63"/>
  <c r="F19" i="63"/>
  <c r="G19" i="63"/>
  <c r="H19" i="63"/>
  <c r="I19" i="63"/>
  <c r="J19" i="63"/>
  <c r="D22" i="63"/>
  <c r="E22" i="63"/>
  <c r="F22" i="63"/>
  <c r="G22" i="63"/>
  <c r="H22" i="63"/>
  <c r="I22" i="63"/>
  <c r="J22" i="63"/>
  <c r="E5" i="63"/>
  <c r="F5" i="63"/>
  <c r="G5" i="63"/>
  <c r="H5" i="63"/>
  <c r="I5" i="63"/>
  <c r="J5" i="63"/>
  <c r="D5" i="63"/>
  <c r="K28" i="52"/>
  <c r="K28" i="63" s="1"/>
  <c r="K27" i="52"/>
  <c r="K27" i="63" s="1"/>
  <c r="K26" i="52"/>
  <c r="K26" i="63" s="1"/>
  <c r="K25" i="52"/>
  <c r="K24" i="52"/>
  <c r="K24" i="63" s="1"/>
  <c r="K23" i="52"/>
  <c r="K23" i="63" s="1"/>
  <c r="K22" i="52"/>
  <c r="K19" i="52"/>
  <c r="K18" i="52"/>
  <c r="K17" i="52"/>
  <c r="K16" i="52"/>
  <c r="K15" i="52"/>
  <c r="K14" i="52"/>
  <c r="K13" i="52"/>
  <c r="K10" i="52"/>
  <c r="K9" i="52"/>
  <c r="K8" i="52"/>
  <c r="K7" i="52"/>
  <c r="K6" i="52"/>
  <c r="K5" i="52"/>
  <c r="M38" i="15"/>
  <c r="M39" i="15"/>
  <c r="M36" i="15"/>
  <c r="M20" i="15"/>
  <c r="N10" i="15"/>
  <c r="N46" i="14"/>
  <c r="M45" i="14"/>
  <c r="N36" i="14"/>
  <c r="M36" i="14"/>
  <c r="M30" i="14"/>
  <c r="D6" i="59"/>
  <c r="E6" i="59"/>
  <c r="F6" i="59"/>
  <c r="G6" i="59"/>
  <c r="I6" i="59"/>
  <c r="K6" i="59"/>
  <c r="M6" i="59"/>
  <c r="Q6" i="59"/>
  <c r="D11" i="59"/>
  <c r="E11" i="59"/>
  <c r="F11" i="59"/>
  <c r="G11" i="59"/>
  <c r="I11" i="59"/>
  <c r="K11" i="59"/>
  <c r="M11" i="59"/>
  <c r="Q11" i="59"/>
  <c r="D16" i="59"/>
  <c r="E16" i="59"/>
  <c r="F16" i="59"/>
  <c r="G16" i="59"/>
  <c r="I16" i="59"/>
  <c r="K16" i="59"/>
  <c r="M16" i="59"/>
  <c r="D16" i="58"/>
  <c r="E16" i="58"/>
  <c r="F16" i="58"/>
  <c r="G16" i="58"/>
  <c r="H16" i="58"/>
  <c r="I16" i="58"/>
  <c r="J16" i="58"/>
  <c r="D11" i="58"/>
  <c r="E11" i="58"/>
  <c r="F11" i="58"/>
  <c r="G11" i="58"/>
  <c r="H11" i="58"/>
  <c r="I11" i="58"/>
  <c r="J11" i="58"/>
  <c r="D6" i="58"/>
  <c r="E6" i="58"/>
  <c r="F6" i="58"/>
  <c r="G6" i="58"/>
  <c r="H6" i="58"/>
  <c r="I6" i="58"/>
  <c r="J6" i="58"/>
  <c r="L56" i="14"/>
  <c r="K56" i="14"/>
  <c r="L55" i="14"/>
  <c r="K55" i="14"/>
  <c r="J58" i="14"/>
  <c r="I58" i="14"/>
  <c r="J57" i="14"/>
  <c r="I57" i="14"/>
  <c r="J56" i="14"/>
  <c r="I56" i="14"/>
  <c r="J55" i="14"/>
  <c r="I55" i="14"/>
  <c r="J54" i="14"/>
  <c r="H58" i="14"/>
  <c r="G58" i="14"/>
  <c r="H57" i="14"/>
  <c r="G57" i="14"/>
  <c r="H56" i="14"/>
  <c r="G56" i="14"/>
  <c r="H55" i="14"/>
  <c r="G55" i="14"/>
  <c r="H54" i="14"/>
  <c r="G54" i="14"/>
  <c r="F55" i="14"/>
  <c r="F58" i="14"/>
  <c r="F54" i="14"/>
  <c r="E55" i="14"/>
  <c r="E58" i="14"/>
  <c r="C30" i="48"/>
  <c r="B30" i="48"/>
  <c r="O16" i="59"/>
  <c r="O6" i="59"/>
  <c r="O11" i="59"/>
  <c r="K16" i="58"/>
  <c r="K11" i="58"/>
  <c r="K6" i="58"/>
  <c r="L6" i="58"/>
  <c r="L11" i="58"/>
  <c r="D50" i="14"/>
  <c r="C50" i="14"/>
  <c r="L47" i="15"/>
  <c r="K47" i="15"/>
  <c r="L46" i="15"/>
  <c r="K46" i="15"/>
  <c r="L45" i="15"/>
  <c r="K45" i="15"/>
  <c r="J48" i="15"/>
  <c r="I48" i="15"/>
  <c r="M48" i="15" s="1"/>
  <c r="J47" i="15"/>
  <c r="I47" i="15"/>
  <c r="J46" i="15"/>
  <c r="I46" i="15"/>
  <c r="J45" i="15"/>
  <c r="I45" i="15"/>
  <c r="H47" i="15"/>
  <c r="G47" i="15"/>
  <c r="H46" i="15"/>
  <c r="G46" i="15"/>
  <c r="H45" i="15"/>
  <c r="G45" i="15"/>
  <c r="F45" i="15"/>
  <c r="E45" i="15"/>
  <c r="N36" i="15"/>
  <c r="N27" i="15"/>
  <c r="N39" i="15"/>
  <c r="N38" i="15"/>
  <c r="N37" i="15"/>
  <c r="M37" i="15"/>
  <c r="N28" i="15"/>
  <c r="N21" i="15"/>
  <c r="M21" i="15"/>
  <c r="N20" i="15"/>
  <c r="N11" i="15"/>
  <c r="N12" i="15"/>
  <c r="M10" i="15"/>
  <c r="M11" i="15"/>
  <c r="M12" i="15"/>
  <c r="N48" i="14"/>
  <c r="M48" i="14"/>
  <c r="N47" i="14"/>
  <c r="M47" i="14"/>
  <c r="M46" i="14"/>
  <c r="N45" i="14"/>
  <c r="N40" i="14"/>
  <c r="M40" i="14"/>
  <c r="N39" i="14"/>
  <c r="M39" i="14"/>
  <c r="M37" i="14"/>
  <c r="M31" i="14"/>
  <c r="N31" i="14"/>
  <c r="M29" i="14"/>
  <c r="M28" i="14"/>
  <c r="N30" i="14"/>
  <c r="N29" i="14"/>
  <c r="N28" i="14"/>
  <c r="L9" i="44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G31" i="53"/>
  <c r="I31" i="53"/>
  <c r="G30" i="48"/>
  <c r="F30" i="48"/>
  <c r="G44" i="49"/>
  <c r="G47" i="49"/>
  <c r="G50" i="49"/>
  <c r="G53" i="49"/>
  <c r="G59" i="49"/>
  <c r="G41" i="49"/>
  <c r="F44" i="49"/>
  <c r="F47" i="49"/>
  <c r="F50" i="49"/>
  <c r="F53" i="49"/>
  <c r="F59" i="49"/>
  <c r="F41" i="49"/>
  <c r="G41" i="50"/>
  <c r="F44" i="50"/>
  <c r="G44" i="50"/>
  <c r="F47" i="50"/>
  <c r="G47" i="50"/>
  <c r="F50" i="50"/>
  <c r="G50" i="50"/>
  <c r="G38" i="50"/>
  <c r="F38" i="50"/>
  <c r="G24" i="51"/>
  <c r="D52" i="51" s="1"/>
  <c r="G25" i="51"/>
  <c r="D53" i="51" s="1"/>
  <c r="G26" i="51"/>
  <c r="D54" i="51" s="1"/>
  <c r="G27" i="51"/>
  <c r="D55" i="51" s="1"/>
  <c r="H24" i="51"/>
  <c r="E52" i="51" s="1"/>
  <c r="H25" i="51"/>
  <c r="E53" i="51" s="1"/>
  <c r="H26" i="51"/>
  <c r="E54" i="51" s="1"/>
  <c r="H27" i="51"/>
  <c r="E55" i="51" s="1"/>
  <c r="I24" i="51"/>
  <c r="F52" i="51" s="1"/>
  <c r="I25" i="51"/>
  <c r="F53" i="51" s="1"/>
  <c r="I26" i="51"/>
  <c r="F54" i="51" s="1"/>
  <c r="I27" i="51"/>
  <c r="F55" i="51" s="1"/>
  <c r="I23" i="51"/>
  <c r="F51" i="51" s="1"/>
  <c r="H23" i="51"/>
  <c r="E51" i="51" s="1"/>
  <c r="G23" i="51"/>
  <c r="D51" i="51" s="1"/>
  <c r="E30" i="48"/>
  <c r="D30" i="48"/>
  <c r="J14" i="11"/>
  <c r="H14" i="11"/>
  <c r="M6" i="56"/>
  <c r="M7" i="56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F32" i="49"/>
  <c r="C32" i="49"/>
  <c r="F36" i="47"/>
  <c r="E36" i="47"/>
  <c r="D17" i="54"/>
  <c r="C17" i="54"/>
  <c r="F42" i="51"/>
  <c r="E42" i="51"/>
  <c r="D42" i="51"/>
  <c r="F15" i="51"/>
  <c r="E15" i="51"/>
  <c r="D15" i="51"/>
  <c r="E62" i="49"/>
  <c r="D62" i="49"/>
  <c r="C62" i="49"/>
  <c r="B62" i="49"/>
  <c r="D32" i="49"/>
  <c r="E32" i="49"/>
  <c r="B32" i="49"/>
  <c r="I50" i="16"/>
  <c r="H50" i="16"/>
  <c r="G50" i="16"/>
  <c r="I40" i="16"/>
  <c r="H40" i="16"/>
  <c r="G40" i="16"/>
  <c r="J41" i="15"/>
  <c r="I41" i="15"/>
  <c r="J32" i="15"/>
  <c r="I32" i="15"/>
  <c r="J23" i="15"/>
  <c r="I23" i="15"/>
  <c r="L14" i="15"/>
  <c r="K14" i="15"/>
  <c r="L41" i="15"/>
  <c r="K41" i="15"/>
  <c r="H41" i="15"/>
  <c r="G41" i="15"/>
  <c r="F41" i="15"/>
  <c r="E41" i="15"/>
  <c r="L32" i="15"/>
  <c r="K32" i="15"/>
  <c r="H32" i="15"/>
  <c r="G32" i="15"/>
  <c r="J14" i="15"/>
  <c r="I14" i="15"/>
  <c r="H14" i="15"/>
  <c r="G14" i="15"/>
  <c r="M32" i="15"/>
  <c r="H12" i="12"/>
  <c r="H15" i="12" s="1"/>
  <c r="F12" i="12"/>
  <c r="F15" i="12" s="1"/>
  <c r="D12" i="12"/>
  <c r="B12" i="12"/>
  <c r="B15" i="12" s="1"/>
  <c r="L14" i="11"/>
  <c r="F14" i="11"/>
  <c r="D14" i="11"/>
  <c r="B14" i="11"/>
  <c r="L10" i="11"/>
  <c r="J10" i="11"/>
  <c r="H10" i="11"/>
  <c r="F10" i="11"/>
  <c r="D10" i="11"/>
  <c r="B10" i="11"/>
  <c r="D59" i="14"/>
  <c r="L23" i="14"/>
  <c r="K23" i="14"/>
  <c r="J23" i="14"/>
  <c r="I23" i="14"/>
  <c r="B29" i="50"/>
  <c r="G32" i="49"/>
  <c r="D36" i="47"/>
  <c r="H36" i="47" s="1"/>
  <c r="C36" i="47"/>
  <c r="B36" i="47"/>
  <c r="G30" i="47"/>
  <c r="F30" i="47"/>
  <c r="E30" i="47"/>
  <c r="D30" i="47"/>
  <c r="C30" i="47"/>
  <c r="B30" i="47"/>
  <c r="G18" i="47"/>
  <c r="F18" i="47"/>
  <c r="E18" i="47"/>
  <c r="D18" i="47"/>
  <c r="C18" i="47"/>
  <c r="B18" i="47"/>
  <c r="G24" i="47"/>
  <c r="F24" i="47"/>
  <c r="E24" i="47"/>
  <c r="D24" i="47"/>
  <c r="C24" i="47"/>
  <c r="B24" i="47"/>
  <c r="G12" i="47"/>
  <c r="F12" i="47"/>
  <c r="E12" i="47"/>
  <c r="D12" i="47"/>
  <c r="C12" i="47"/>
  <c r="B12" i="47"/>
  <c r="F26" i="16"/>
  <c r="E26" i="16"/>
  <c r="D26" i="16"/>
  <c r="F16" i="16"/>
  <c r="E16" i="16"/>
  <c r="D16" i="16"/>
  <c r="L50" i="14"/>
  <c r="K50" i="14"/>
  <c r="J50" i="14"/>
  <c r="I50" i="14"/>
  <c r="H50" i="14"/>
  <c r="G50" i="14"/>
  <c r="F50" i="14"/>
  <c r="E50" i="14"/>
  <c r="L41" i="14"/>
  <c r="K41" i="14"/>
  <c r="J41" i="14"/>
  <c r="I41" i="14"/>
  <c r="H41" i="14"/>
  <c r="G41" i="14"/>
  <c r="F41" i="14"/>
  <c r="E41" i="14"/>
  <c r="J32" i="14"/>
  <c r="I32" i="14"/>
  <c r="H32" i="14"/>
  <c r="G32" i="14"/>
  <c r="F32" i="14"/>
  <c r="E32" i="14"/>
  <c r="L14" i="14"/>
  <c r="K14" i="14"/>
  <c r="J14" i="14"/>
  <c r="I14" i="14"/>
  <c r="H14" i="14"/>
  <c r="G14" i="14"/>
  <c r="F14" i="14"/>
  <c r="E14" i="14"/>
  <c r="J15" i="13"/>
  <c r="I15" i="13"/>
  <c r="H15" i="13"/>
  <c r="J11" i="13"/>
  <c r="I11" i="13"/>
  <c r="H11" i="13"/>
  <c r="H18" i="47" l="1"/>
  <c r="L31" i="53"/>
  <c r="G56" i="50"/>
  <c r="F56" i="50"/>
  <c r="J17" i="13"/>
  <c r="H17" i="13"/>
  <c r="I17" i="13"/>
  <c r="N58" i="14"/>
  <c r="M45" i="15"/>
  <c r="M47" i="15"/>
  <c r="K50" i="15"/>
  <c r="N55" i="14"/>
  <c r="L59" i="14"/>
  <c r="N56" i="14"/>
  <c r="K25" i="63"/>
  <c r="M14" i="14"/>
  <c r="M54" i="14"/>
  <c r="N41" i="14"/>
  <c r="K11" i="52"/>
  <c r="I59" i="14"/>
  <c r="M23" i="14"/>
  <c r="H59" i="14"/>
  <c r="K20" i="52"/>
  <c r="K11" i="63"/>
  <c r="K21" i="52"/>
  <c r="K19" i="63"/>
  <c r="K17" i="63"/>
  <c r="K10" i="63"/>
  <c r="K30" i="52"/>
  <c r="K30" i="63" s="1"/>
  <c r="K12" i="52"/>
  <c r="K29" i="52"/>
  <c r="K29" i="63" s="1"/>
  <c r="K14" i="63"/>
  <c r="K20" i="63"/>
  <c r="K18" i="63"/>
  <c r="K16" i="63"/>
  <c r="K13" i="63"/>
  <c r="K7" i="63"/>
  <c r="K6" i="63"/>
  <c r="K21" i="63"/>
  <c r="K15" i="63"/>
  <c r="K12" i="63"/>
  <c r="K9" i="63"/>
  <c r="K5" i="63"/>
  <c r="K22" i="63"/>
  <c r="K8" i="63"/>
  <c r="B16" i="11"/>
  <c r="Q16" i="59"/>
  <c r="L16" i="58"/>
  <c r="H30" i="47"/>
  <c r="G28" i="51"/>
  <c r="I28" i="51"/>
  <c r="F56" i="51"/>
  <c r="E56" i="51"/>
  <c r="H28" i="51"/>
  <c r="D56" i="51"/>
  <c r="E42" i="47"/>
  <c r="G62" i="49"/>
  <c r="F62" i="49"/>
  <c r="H40" i="47"/>
  <c r="F42" i="47"/>
  <c r="H24" i="47"/>
  <c r="H41" i="47"/>
  <c r="G42" i="47"/>
  <c r="D42" i="47"/>
  <c r="B42" i="47"/>
  <c r="C42" i="47"/>
  <c r="J31" i="53"/>
  <c r="K40" i="16"/>
  <c r="L40" i="16"/>
  <c r="J40" i="16"/>
  <c r="N46" i="15"/>
  <c r="N45" i="15"/>
  <c r="C50" i="15"/>
  <c r="N23" i="15"/>
  <c r="N41" i="15"/>
  <c r="N47" i="15"/>
  <c r="M41" i="15"/>
  <c r="N32" i="15"/>
  <c r="F50" i="15"/>
  <c r="M46" i="15"/>
  <c r="N48" i="15"/>
  <c r="I50" i="15"/>
  <c r="D50" i="15"/>
  <c r="G50" i="15"/>
  <c r="J50" i="15"/>
  <c r="L50" i="15"/>
  <c r="M23" i="15"/>
  <c r="M14" i="15"/>
  <c r="N14" i="15"/>
  <c r="E50" i="15"/>
  <c r="H50" i="15"/>
  <c r="N50" i="14"/>
  <c r="M58" i="14"/>
  <c r="M57" i="14"/>
  <c r="M32" i="14"/>
  <c r="K59" i="14"/>
  <c r="M41" i="14"/>
  <c r="F59" i="14"/>
  <c r="N14" i="14"/>
  <c r="N23" i="14"/>
  <c r="J59" i="14"/>
  <c r="M55" i="14"/>
  <c r="M50" i="14"/>
  <c r="N54" i="14"/>
  <c r="N32" i="14"/>
  <c r="G59" i="14"/>
  <c r="N57" i="14"/>
  <c r="E59" i="14"/>
  <c r="M56" i="14"/>
  <c r="L15" i="13"/>
  <c r="K15" i="13"/>
  <c r="D16" i="11"/>
  <c r="L16" i="11"/>
  <c r="N14" i="11"/>
  <c r="P14" i="11"/>
  <c r="F16" i="11"/>
  <c r="J15" i="12"/>
  <c r="L15" i="12"/>
  <c r="N10" i="11"/>
  <c r="J16" i="11"/>
  <c r="B31" i="56" s="1"/>
  <c r="R14" i="11"/>
  <c r="H16" i="11"/>
  <c r="P10" i="11"/>
  <c r="R10" i="11"/>
  <c r="L11" i="13"/>
  <c r="M11" i="13"/>
  <c r="M15" i="13"/>
  <c r="D15" i="12"/>
  <c r="K11" i="13"/>
  <c r="H42" i="47" l="1"/>
  <c r="M31" i="56"/>
  <c r="L17" i="13"/>
  <c r="K17" i="13"/>
  <c r="M17" i="13"/>
  <c r="M50" i="15"/>
  <c r="N50" i="15"/>
  <c r="N59" i="14"/>
  <c r="M59" i="14"/>
  <c r="D20" i="46"/>
  <c r="B20" i="46"/>
  <c r="C20" i="46"/>
  <c r="N16" i="11"/>
  <c r="P16" i="11"/>
  <c r="R16" i="11"/>
</calcChain>
</file>

<file path=xl/sharedStrings.xml><?xml version="1.0" encoding="utf-8"?>
<sst xmlns="http://schemas.openxmlformats.org/spreadsheetml/2006/main" count="2116" uniqueCount="418">
  <si>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</si>
  <si>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</si>
  <si>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</si>
  <si>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</si>
  <si>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</si>
  <si>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</si>
  <si>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</si>
  <si>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theme="1"/>
        <rFont val="Arial"/>
        <family val="2"/>
      </rPr>
      <t>Cargo ships</t>
    </r>
  </si>
  <si>
    <r>
      <t>Handelsfartyg/</t>
    </r>
    <r>
      <rPr>
        <b/>
        <i/>
        <sz val="10"/>
        <color theme="1"/>
        <rFont val="Arial"/>
        <family val="2"/>
      </rPr>
      <t>Merchant ships</t>
    </r>
  </si>
  <si>
    <r>
      <t>Pråmar/</t>
    </r>
    <r>
      <rPr>
        <i/>
        <sz val="10"/>
        <color theme="1"/>
        <rFont val="Arial"/>
        <family val="2"/>
      </rPr>
      <t>Barges</t>
    </r>
  </si>
  <si>
    <r>
      <t>Samtliga fartyg/</t>
    </r>
    <r>
      <rPr>
        <b/>
        <i/>
        <sz val="10"/>
        <color theme="1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</si>
  <si>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</si>
  <si>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</si>
  <si>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</si>
  <si>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</si>
  <si>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</si>
  <si>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</si>
  <si>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Samtliga specialfartyg</t>
  </si>
  <si>
    <t>Other 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</si>
  <si>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</si>
  <si>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</si>
  <si>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</si>
  <si>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</si>
  <si>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</si>
  <si>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</si>
  <si>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</si>
  <si>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</si>
  <si>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</si>
  <si>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</si>
  <si>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</si>
  <si>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</si>
  <si>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</si>
  <si>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</si>
  <si>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</si>
  <si>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</si>
  <si>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</si>
  <si>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</si>
  <si>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</si>
  <si>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</si>
  <si>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</si>
  <si>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</si>
  <si>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</si>
  <si>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</si>
  <si>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</si>
  <si>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</si>
  <si>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Piteå</t>
  </si>
  <si>
    <t>Lysekil</t>
  </si>
  <si>
    <t>Ystad</t>
  </si>
  <si>
    <t>Oskarshamn</t>
  </si>
  <si>
    <t>Trelleborg</t>
  </si>
  <si>
    <t>Visby</t>
  </si>
  <si>
    <t>Hemmahamn</t>
  </si>
  <si>
    <t>Home port</t>
  </si>
  <si>
    <t>Antal fartyg</t>
  </si>
  <si>
    <t>Number of ships</t>
  </si>
  <si>
    <t>Gross tonnage</t>
  </si>
  <si>
    <t>Övriga</t>
  </si>
  <si>
    <t>Förändring</t>
  </si>
  <si>
    <t>Change</t>
  </si>
  <si>
    <t>Second hand tonnage bought from abroad</t>
  </si>
  <si>
    <t>Uthyrda till utlandet</t>
  </si>
  <si>
    <t>Vessels in Swedish service</t>
  </si>
  <si>
    <t>Chartered to foreign countries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</si>
  <si>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</si>
  <si>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</si>
  <si>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</si>
  <si>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</si>
  <si>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</si>
  <si>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</si>
  <si>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</si>
  <si>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</si>
  <si>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</si>
  <si>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</si>
  <si>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</si>
  <si>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</si>
  <si>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</si>
  <si>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</si>
  <si>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theme="1"/>
        <rFont val="Arial"/>
        <family val="2"/>
      </rPr>
      <t>Tankers</t>
    </r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</si>
  <si>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</si>
  <si>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</si>
  <si>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</si>
  <si>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</si>
  <si>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r>
      <t>Pråmar/</t>
    </r>
    <r>
      <rPr>
        <b/>
        <i/>
        <sz val="10"/>
        <color theme="1"/>
        <rFont val="Arial"/>
        <family val="2"/>
      </rPr>
      <t>Barges</t>
    </r>
  </si>
  <si>
    <r>
      <t>Isbrytare/</t>
    </r>
    <r>
      <rPr>
        <i/>
        <sz val="10"/>
        <color theme="1"/>
        <rFont val="Arial"/>
        <family val="2"/>
      </rPr>
      <t>Ice breakers</t>
    </r>
  </si>
  <si>
    <r>
      <t>Samtliga specialfartyg/</t>
    </r>
    <r>
      <rPr>
        <b/>
        <i/>
        <sz val="10"/>
        <color theme="1"/>
        <rFont val="Arial"/>
        <family val="2"/>
      </rPr>
      <t>All special ships</t>
    </r>
  </si>
  <si>
    <r>
      <t>Bulkfartyg/</t>
    </r>
    <r>
      <rPr>
        <i/>
        <sz val="10"/>
        <color theme="1"/>
        <rFont val="Arial"/>
        <family val="2"/>
      </rPr>
      <t>Bulkers</t>
    </r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</si>
  <si>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</si>
  <si>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</si>
  <si>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</si>
  <si>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</si>
  <si>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</si>
  <si>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</si>
  <si>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</si>
  <si>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</si>
  <si>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</si>
  <si>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</si>
  <si>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</si>
  <si>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</si>
  <si>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</si>
  <si>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</si>
  <si>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</si>
  <si>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</si>
  <si>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t>Svenskregistrerat</t>
  </si>
  <si>
    <t>Utlandsregistrerat</t>
  </si>
  <si>
    <t>World fleet</t>
  </si>
  <si>
    <t xml:space="preserve">Världshandelsflottan </t>
  </si>
  <si>
    <t>Svenskregistrerat, andel i %</t>
  </si>
  <si>
    <t>År</t>
  </si>
  <si>
    <r>
      <t>Specialfartyg/</t>
    </r>
    <r>
      <rPr>
        <b/>
        <i/>
        <sz val="10"/>
        <color theme="1"/>
        <rFont val="Arial"/>
        <family val="2"/>
      </rPr>
      <t>Special Ships</t>
    </r>
  </si>
  <si>
    <t xml:space="preserve">All merchant vessels </t>
  </si>
  <si>
    <t>Brd i 1 000</t>
  </si>
  <si>
    <t>Gross tonnage in 1 000</t>
  </si>
  <si>
    <t>Gross tonnage days in 1 000</t>
  </si>
  <si>
    <t>Deadweight in 1 000</t>
  </si>
  <si>
    <t>Bruttodräktighet i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</si>
  <si>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</si>
  <si>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</si>
  <si>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</si>
  <si>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</si>
  <si>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</si>
  <si>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</si>
  <si>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</si>
  <si>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</si>
  <si>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</si>
  <si>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</si>
  <si>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</si>
  <si>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</si>
  <si>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I fart mellan svenska hamnar och EU-hamnar</t>
  </si>
  <si>
    <t>In service between Swedish ports and EU ports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</si>
  <si>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</si>
  <si>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</si>
  <si>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</si>
  <si>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</si>
  <si>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</si>
  <si>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</si>
  <si>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Europa</t>
  </si>
  <si>
    <t>Other 
Europe</t>
  </si>
  <si>
    <t>Rest of 
world</t>
  </si>
  <si>
    <t>–</t>
  </si>
  <si>
    <t>Övriga passagerarfartyg/</t>
  </si>
  <si>
    <t>Passagerarfartyg/</t>
  </si>
  <si>
    <t>Samtliga handelsfartyg/</t>
  </si>
  <si>
    <t>Övriga specialfartyg med motor/</t>
  </si>
  <si>
    <t>Inköpt begagnad från utlandet/</t>
  </si>
  <si>
    <t>Type of vessel</t>
  </si>
  <si>
    <t>Gross tonnage 
in 1 000</t>
  </si>
  <si>
    <t>Gross tonnage 
days in 1 000</t>
  </si>
  <si>
    <t>..</t>
  </si>
  <si>
    <t>Operatörsstorlek 
(Antal fartyg)</t>
  </si>
  <si>
    <t>Gross 
tonnage 
in 1 000</t>
  </si>
  <si>
    <t>Gross 
tonnage days 
in 1 000</t>
  </si>
  <si>
    <t>Typ av fartyg, brd</t>
  </si>
  <si>
    <t>Type of vessel/ship, gross tonnage</t>
  </si>
  <si>
    <t>Lastfartyg</t>
  </si>
  <si>
    <t>Passagerarfartyg</t>
  </si>
  <si>
    <t xml:space="preserve">   Antal</t>
  </si>
  <si>
    <t>Cargo ships</t>
  </si>
  <si>
    <t>in 1 000</t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</si>
  <si>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</si>
  <si>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</si>
  <si>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</si>
  <si>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</si>
  <si>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</si>
  <si>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</si>
  <si>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</si>
  <si>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</si>
  <si>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</si>
  <si>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</si>
  <si>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r>
      <t>Avregistrerad/</t>
    </r>
    <r>
      <rPr>
        <i/>
        <sz val="10"/>
        <rFont val="Arial"/>
        <family val="2"/>
      </rPr>
      <t>Deregistered</t>
    </r>
  </si>
  <si>
    <t>Bogser- och bärgningsfartyg</t>
  </si>
  <si>
    <r>
      <t>Passagerarfartyg/</t>
    </r>
    <r>
      <rPr>
        <i/>
        <sz val="10"/>
        <color theme="1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</si>
  <si>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</si>
  <si>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</si>
  <si>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</si>
  <si>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</si>
  <si>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</si>
  <si>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</si>
  <si>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</si>
  <si>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t>Gross tonnage 0–99</t>
  </si>
  <si>
    <t>Gross tonnage 100–</t>
  </si>
  <si>
    <t>Operator size
(Number of ships)</t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</si>
  <si>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</si>
  <si>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</si>
  <si>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</si>
  <si>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Sundsvall</t>
  </si>
  <si>
    <t>Skärhamn</t>
  </si>
  <si>
    <t>Malmö</t>
  </si>
  <si>
    <t>Donsö</t>
  </si>
  <si>
    <t>Norrköping</t>
  </si>
  <si>
    <r>
      <t>Totalt/</t>
    </r>
    <r>
      <rPr>
        <b/>
        <i/>
        <sz val="10"/>
        <color theme="1"/>
        <rFont val="Arial"/>
        <family val="2"/>
      </rPr>
      <t>Total</t>
    </r>
  </si>
  <si>
    <t>k</t>
  </si>
  <si>
    <r>
      <t>Nettoförändring %/</t>
    </r>
    <r>
      <rPr>
        <b/>
        <i/>
        <sz val="10"/>
        <rFont val="Arial"/>
        <family val="2"/>
      </rPr>
      <t>Net change %</t>
    </r>
  </si>
  <si>
    <t>of which chartered to foreign countries</t>
  </si>
  <si>
    <t>Tonnage at Swedish disposal</t>
  </si>
  <si>
    <t>Disponerat tonnage</t>
  </si>
  <si>
    <t>Kontaktperson:</t>
  </si>
  <si>
    <t>Trafikanalys</t>
  </si>
  <si>
    <t>Jan Östlund</t>
  </si>
  <si>
    <t>tel: 010-414 42 22, e-post: jan.ostlund@trafa.se</t>
  </si>
  <si>
    <r>
      <t>Utregistrerad/</t>
    </r>
    <r>
      <rPr>
        <i/>
        <sz val="10"/>
        <rFont val="Arial"/>
        <family val="2"/>
      </rPr>
      <t>Change to foreign register</t>
    </r>
  </si>
  <si>
    <r>
      <t xml:space="preserve">Svenska handelsfartyg
</t>
    </r>
    <r>
      <rPr>
        <b/>
        <i/>
        <sz val="10"/>
        <color theme="1"/>
        <rFont val="Arial"/>
        <family val="2"/>
      </rPr>
      <t>Swedish merchant ships</t>
    </r>
  </si>
  <si>
    <r>
      <t xml:space="preserve">Inhyrda handelsfartyg
</t>
    </r>
    <r>
      <rPr>
        <b/>
        <i/>
        <sz val="10"/>
        <color theme="1"/>
        <rFont val="Arial"/>
        <family val="2"/>
      </rPr>
      <t>Chartered merchant ships</t>
    </r>
  </si>
  <si>
    <r>
      <t xml:space="preserve">Totalt
</t>
    </r>
    <r>
      <rPr>
        <b/>
        <i/>
        <sz val="10"/>
        <color theme="1"/>
        <rFont val="Arial"/>
        <family val="2"/>
      </rPr>
      <t>Total</t>
    </r>
  </si>
  <si>
    <t>Share Swedish register, %</t>
  </si>
  <si>
    <t>Foreign registers</t>
  </si>
  <si>
    <r>
      <t xml:space="preserve">Befälhavare/
</t>
    </r>
    <r>
      <rPr>
        <b/>
        <i/>
        <sz val="9"/>
        <color indexed="8"/>
        <rFont val="Arial"/>
        <family val="2"/>
      </rPr>
      <t>Masters</t>
    </r>
  </si>
  <si>
    <r>
      <t xml:space="preserve">Styrmän/
</t>
    </r>
    <r>
      <rPr>
        <b/>
        <i/>
        <sz val="9"/>
        <color indexed="8"/>
        <rFont val="Arial"/>
        <family val="2"/>
      </rPr>
      <t>Mates</t>
    </r>
  </si>
  <si>
    <r>
      <t xml:space="preserve">Däcks-
personal/
</t>
    </r>
    <r>
      <rPr>
        <b/>
        <i/>
        <sz val="9"/>
        <color indexed="8"/>
        <rFont val="Arial"/>
        <family val="2"/>
      </rPr>
      <t>Deck hands</t>
    </r>
  </si>
  <si>
    <r>
      <t xml:space="preserve">Maskin-
befäl/
</t>
    </r>
    <r>
      <rPr>
        <b/>
        <i/>
        <sz val="9"/>
        <color indexed="8"/>
        <rFont val="Arial"/>
        <family val="2"/>
      </rPr>
      <t>Engineers</t>
    </r>
  </si>
  <si>
    <r>
      <t xml:space="preserve">Maskin-
personal/
</t>
    </r>
    <r>
      <rPr>
        <b/>
        <i/>
        <sz val="9"/>
        <color indexed="8"/>
        <rFont val="Arial"/>
        <family val="2"/>
      </rPr>
      <t>Engine room staff</t>
    </r>
  </si>
  <si>
    <r>
      <t xml:space="preserve">Ekonomi-
föreståndare/
</t>
    </r>
    <r>
      <rPr>
        <b/>
        <i/>
        <sz val="9"/>
        <color indexed="8"/>
        <rFont val="Arial"/>
        <family val="2"/>
      </rPr>
      <t>First steward</t>
    </r>
  </si>
  <si>
    <r>
      <t xml:space="preserve">Totalt/
</t>
    </r>
    <r>
      <rPr>
        <b/>
        <i/>
        <sz val="9"/>
        <color indexed="8"/>
        <rFont val="Arial"/>
        <family val="2"/>
      </rPr>
      <t>Total</t>
    </r>
  </si>
  <si>
    <t>2010</t>
  </si>
  <si>
    <r>
      <t>Kvinnor/</t>
    </r>
    <r>
      <rPr>
        <b/>
        <i/>
        <sz val="10"/>
        <color indexed="8"/>
        <rFont val="Arial"/>
        <family val="2"/>
      </rPr>
      <t>Women</t>
    </r>
  </si>
  <si>
    <r>
      <t>Totalt/</t>
    </r>
    <r>
      <rPr>
        <b/>
        <i/>
        <sz val="10"/>
        <color indexed="8"/>
        <rFont val="Arial"/>
        <family val="2"/>
      </rPr>
      <t>Total</t>
    </r>
  </si>
  <si>
    <r>
      <t>Män/</t>
    </r>
    <r>
      <rPr>
        <b/>
        <i/>
        <sz val="10"/>
        <color indexed="8"/>
        <rFont val="Arial"/>
        <family val="2"/>
      </rPr>
      <t>Men</t>
    </r>
  </si>
  <si>
    <t>2011</t>
  </si>
  <si>
    <t>2012</t>
  </si>
  <si>
    <t>2013</t>
  </si>
  <si>
    <r>
      <t xml:space="preserve">Övrig ekonomipersonal/
</t>
    </r>
    <r>
      <rPr>
        <b/>
        <i/>
        <sz val="9"/>
        <color indexed="8"/>
        <rFont val="Arial"/>
        <family val="2"/>
      </rPr>
      <t>Kitchen staff</t>
    </r>
  </si>
  <si>
    <r>
      <t>Totalt, kvinnor/</t>
    </r>
    <r>
      <rPr>
        <b/>
        <i/>
        <sz val="10"/>
        <color indexed="8"/>
        <rFont val="Arial"/>
        <family val="2"/>
      </rPr>
      <t>Total, women</t>
    </r>
  </si>
  <si>
    <t>Svenska medborgare</t>
  </si>
  <si>
    <t>Utländska medborgare</t>
  </si>
  <si>
    <r>
      <t>Totalt, män/</t>
    </r>
    <r>
      <rPr>
        <b/>
        <i/>
        <sz val="10"/>
        <color indexed="8"/>
        <rFont val="Arial"/>
        <family val="2"/>
      </rPr>
      <t>Total, men</t>
    </r>
  </si>
  <si>
    <t>Kvinnor</t>
  </si>
  <si>
    <t>Totalt, kvinnor</t>
  </si>
  <si>
    <t>Män</t>
  </si>
  <si>
    <t>Totalt, män</t>
  </si>
  <si>
    <r>
      <t>Innehåll/</t>
    </r>
    <r>
      <rPr>
        <b/>
        <i/>
        <sz val="16"/>
        <color rgb="FF0000FF"/>
        <rFont val="Arial"/>
        <family val="2"/>
      </rPr>
      <t>Contents</t>
    </r>
  </si>
  <si>
    <t xml:space="preserve">Anmärkning: I tabellen ingår uppgifter om fartyg som endast en del av året varit svenskregistrerade. </t>
  </si>
  <si>
    <t>Danmark</t>
  </si>
  <si>
    <t xml:space="preserve">Denmark </t>
  </si>
  <si>
    <t xml:space="preserve">Finland </t>
  </si>
  <si>
    <t xml:space="preserve">Anmärkning: Fram till 2011 ingår Danmark och Finland i Övriga EU, från och med 2012 redovisas de separat. </t>
  </si>
  <si>
    <t xml:space="preserve">Anmärkning: I tabellen ingår fartyg som endast del av året varit inhyrda från utlandet. </t>
  </si>
  <si>
    <t xml:space="preserve">The table includes figures about vessels in Swedish register or chartered from abroad during part of the year. </t>
  </si>
  <si>
    <t>Totalt, båda könen</t>
  </si>
  <si>
    <t>Swedish register</t>
  </si>
  <si>
    <t xml:space="preserve">Until 2011 Denmark and Finland are included in Other EU, from 2012 they are shown as separate countries. </t>
  </si>
  <si>
    <t>Deadweight in 1 000 tonnes</t>
  </si>
  <si>
    <t>Dv i 1 000 ton</t>
  </si>
  <si>
    <t>Dv i 1 000 
ton</t>
  </si>
  <si>
    <t>Dödvikt i 1 000 ton</t>
  </si>
  <si>
    <t>Deadweight 
in 1 000 tonnes</t>
  </si>
  <si>
    <r>
      <t>The table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</si>
  <si>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 xml:space="preserve">The table 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</si>
  <si>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>The table</t>
    </r>
    <r>
      <rPr>
        <i/>
        <sz val="9"/>
        <color theme="1"/>
        <rFont val="Arial"/>
        <family val="2"/>
      </rPr>
      <t xml:space="preserve"> includes figures about vessels chartered from abroad part of the year. </t>
    </r>
  </si>
  <si>
    <r>
      <t>Svenska medborgare/</t>
    </r>
    <r>
      <rPr>
        <i/>
        <sz val="9"/>
        <rFont val="Arial"/>
        <family val="2"/>
      </rPr>
      <t>Swedish citizens</t>
    </r>
  </si>
  <si>
    <r>
      <t>Utländska medborgare/</t>
    </r>
    <r>
      <rPr>
        <i/>
        <sz val="9"/>
        <rFont val="Arial"/>
        <family val="2"/>
      </rPr>
      <t>Foreign citizens</t>
    </r>
  </si>
  <si>
    <t>Typ av fartyg, brd, dödvikt i ton</t>
  </si>
  <si>
    <t>Type of vessel/ship, 
gross tonnage, dw in tonnes</t>
  </si>
  <si>
    <t>Fredrik Söderbaum</t>
  </si>
  <si>
    <t>tel: 010-414 42 23, e-post: fredrik.soderbaum@trafa.se</t>
  </si>
  <si>
    <t>16. The Swedish merchant fleet classified by different routes 2009–2013. Vessels with a gross tonnage of 100 and above.</t>
  </si>
  <si>
    <t>Karlskrona</t>
  </si>
  <si>
    <t>Solna</t>
  </si>
  <si>
    <r>
      <t>Därav/</t>
    </r>
    <r>
      <rPr>
        <i/>
        <sz val="10"/>
        <rFont val="Arial"/>
        <family val="2"/>
      </rPr>
      <t>whereof</t>
    </r>
  </si>
  <si>
    <r>
      <rPr>
        <sz val="10"/>
        <rFont val="Arial"/>
        <family val="2"/>
      </rPr>
      <t>Svenskregistrerade fartyg</t>
    </r>
    <r>
      <rPr>
        <i/>
        <sz val="10"/>
        <rFont val="Arial"/>
        <family val="2"/>
      </rPr>
      <t>/Swedish vessels</t>
    </r>
  </si>
  <si>
    <r>
      <rPr>
        <sz val="10"/>
        <rFont val="Arial"/>
        <family val="2"/>
      </rPr>
      <t>Inhyrda utländska fartyg</t>
    </r>
    <r>
      <rPr>
        <i/>
        <sz val="10"/>
        <rFont val="Arial"/>
        <family val="2"/>
      </rPr>
      <t>/Vessels chartered from abroad</t>
    </r>
  </si>
  <si>
    <r>
      <t xml:space="preserve">Uthyrda fartyg till utlandet/
</t>
    </r>
    <r>
      <rPr>
        <b/>
        <i/>
        <sz val="10"/>
        <rFont val="Arial"/>
        <family val="2"/>
      </rPr>
      <t>Vessels chartered to foreign countries</t>
    </r>
  </si>
  <si>
    <r>
      <rPr>
        <sz val="10"/>
        <rFont val="Arial"/>
        <family val="2"/>
      </rPr>
      <t>Vidareuthyrda utländska fartyg</t>
    </r>
    <r>
      <rPr>
        <i/>
        <sz val="10"/>
        <rFont val="Arial"/>
        <family val="2"/>
      </rPr>
      <t>/Rechartered foreign vessels</t>
    </r>
  </si>
  <si>
    <r>
      <t>Samtliga fartyg 2013/</t>
    </r>
    <r>
      <rPr>
        <b/>
        <i/>
        <sz val="10"/>
        <color theme="1"/>
        <rFont val="Arial"/>
        <family val="2"/>
      </rPr>
      <t>All vessels 2013</t>
    </r>
  </si>
  <si>
    <r>
      <t>Samtliga fartyg 2012/</t>
    </r>
    <r>
      <rPr>
        <b/>
        <i/>
        <sz val="10"/>
        <color theme="1"/>
        <rFont val="Arial"/>
        <family val="2"/>
      </rPr>
      <t>All vessels 2012</t>
    </r>
  </si>
  <si>
    <r>
      <t>Samtliga fartyg 2011/</t>
    </r>
    <r>
      <rPr>
        <b/>
        <i/>
        <sz val="10"/>
        <color theme="1"/>
        <rFont val="Arial"/>
        <family val="2"/>
      </rPr>
      <t>All vessels 2011</t>
    </r>
  </si>
  <si>
    <r>
      <t>Samtliga fartyg 2010/</t>
    </r>
    <r>
      <rPr>
        <b/>
        <i/>
        <sz val="10"/>
        <color theme="1"/>
        <rFont val="Arial"/>
        <family val="2"/>
      </rPr>
      <t>All vessels 2010</t>
    </r>
  </si>
  <si>
    <r>
      <t>Samtliga fartyg 2009/</t>
    </r>
    <r>
      <rPr>
        <b/>
        <i/>
        <sz val="10"/>
        <color theme="1"/>
        <rFont val="Arial"/>
        <family val="2"/>
      </rPr>
      <t>All vessels 2009</t>
    </r>
  </si>
  <si>
    <r>
      <t>Samtliga fartyg 2008/</t>
    </r>
    <r>
      <rPr>
        <b/>
        <i/>
        <sz val="10"/>
        <color theme="1"/>
        <rFont val="Arial"/>
        <family val="2"/>
      </rPr>
      <t>All vessels 2008</t>
    </r>
  </si>
  <si>
    <r>
      <t>Samtliga handelsfartyg 2012/</t>
    </r>
    <r>
      <rPr>
        <b/>
        <i/>
        <sz val="10"/>
        <color theme="1"/>
        <rFont val="Arial"/>
        <family val="2"/>
      </rPr>
      <t>All merchant vessels 2012</t>
    </r>
  </si>
  <si>
    <r>
      <t>Samtliga handelsfartyg 2011/</t>
    </r>
    <r>
      <rPr>
        <b/>
        <i/>
        <sz val="10"/>
        <color theme="1"/>
        <rFont val="Arial"/>
        <family val="2"/>
      </rPr>
      <t>All merchant vessels 2011</t>
    </r>
  </si>
  <si>
    <r>
      <t>Samtliga handelsfartyg 2010/</t>
    </r>
    <r>
      <rPr>
        <b/>
        <i/>
        <sz val="10"/>
        <color theme="1"/>
        <rFont val="Arial"/>
        <family val="2"/>
      </rPr>
      <t>All merchant vessels 2010</t>
    </r>
  </si>
  <si>
    <r>
      <t>Samtliga handelsfartyg 2009/</t>
    </r>
    <r>
      <rPr>
        <b/>
        <i/>
        <sz val="10"/>
        <color theme="1"/>
        <rFont val="Arial"/>
        <family val="2"/>
      </rPr>
      <t>All merchant vessels 2009</t>
    </r>
  </si>
  <si>
    <r>
      <t>Samtliga handelsfartyg 2008/</t>
    </r>
    <r>
      <rPr>
        <b/>
        <i/>
        <sz val="10"/>
        <color theme="1"/>
        <rFont val="Arial"/>
        <family val="2"/>
      </rPr>
      <t>All merchant vessels 2008</t>
    </r>
  </si>
  <si>
    <r>
      <t>Samtliga specialfartyg 2013/</t>
    </r>
    <r>
      <rPr>
        <b/>
        <i/>
        <sz val="10"/>
        <color theme="1"/>
        <rFont val="Arial"/>
        <family val="2"/>
      </rPr>
      <t>All special ships 2013</t>
    </r>
  </si>
  <si>
    <r>
      <t>Samtliga specialfartyg 2008/</t>
    </r>
    <r>
      <rPr>
        <b/>
        <i/>
        <sz val="10"/>
        <color theme="1"/>
        <rFont val="Arial"/>
        <family val="2"/>
      </rPr>
      <t>All special ships 2008</t>
    </r>
  </si>
  <si>
    <r>
      <t>Samtliga specialfartyg 2009/</t>
    </r>
    <r>
      <rPr>
        <b/>
        <i/>
        <sz val="10"/>
        <color theme="1"/>
        <rFont val="Arial"/>
        <family val="2"/>
      </rPr>
      <t>All special ships 2009</t>
    </r>
  </si>
  <si>
    <r>
      <t>Samtliga specialfartyg 2010/</t>
    </r>
    <r>
      <rPr>
        <b/>
        <i/>
        <sz val="10"/>
        <color theme="1"/>
        <rFont val="Arial"/>
        <family val="2"/>
      </rPr>
      <t>All special ships 2010</t>
    </r>
  </si>
  <si>
    <r>
      <t>Samtliga specialfartyg 2011/</t>
    </r>
    <r>
      <rPr>
        <b/>
        <i/>
        <sz val="10"/>
        <color theme="1"/>
        <rFont val="Arial"/>
        <family val="2"/>
      </rPr>
      <t>All special ships 2011</t>
    </r>
  </si>
  <si>
    <r>
      <t>Samtliga specialfartyg 2012/</t>
    </r>
    <r>
      <rPr>
        <b/>
        <i/>
        <sz val="10"/>
        <color theme="1"/>
        <rFont val="Arial"/>
        <family val="2"/>
      </rPr>
      <t>All special ships 2012</t>
    </r>
  </si>
  <si>
    <r>
      <t>Samtliga handelsfartyg 2013/</t>
    </r>
    <r>
      <rPr>
        <b/>
        <i/>
        <sz val="10"/>
        <color theme="1"/>
        <rFont val="Arial"/>
        <family val="2"/>
      </rPr>
      <t>All merchant vessels 2013</t>
    </r>
  </si>
  <si>
    <r>
      <t xml:space="preserve">Av svenska rederier disponerat tonnage/
</t>
    </r>
    <r>
      <rPr>
        <b/>
        <i/>
        <sz val="10"/>
        <rFont val="Arial"/>
        <family val="2"/>
      </rPr>
      <t>Tonnage at Swedish disposal</t>
    </r>
  </si>
  <si>
    <r>
      <t xml:space="preserve">Handelsfartyg i svensk regi/
</t>
    </r>
    <r>
      <rPr>
        <b/>
        <i/>
        <sz val="10"/>
        <rFont val="Arial"/>
        <family val="2"/>
      </rPr>
      <t>Merchant vessels controlled by Swedish companies</t>
    </r>
  </si>
  <si>
    <r>
      <t>Kvinnor/</t>
    </r>
    <r>
      <rPr>
        <b/>
        <i/>
        <sz val="9"/>
        <color indexed="8"/>
        <rFont val="Arial"/>
        <family val="2"/>
      </rPr>
      <t>Women</t>
    </r>
  </si>
  <si>
    <r>
      <t>Totalt, kvinnor/</t>
    </r>
    <r>
      <rPr>
        <b/>
        <i/>
        <sz val="9"/>
        <color indexed="8"/>
        <rFont val="Arial"/>
        <family val="2"/>
      </rPr>
      <t>Total, women</t>
    </r>
  </si>
  <si>
    <r>
      <t>Män/</t>
    </r>
    <r>
      <rPr>
        <b/>
        <i/>
        <sz val="9"/>
        <color indexed="8"/>
        <rFont val="Arial"/>
        <family val="2"/>
      </rPr>
      <t>Men</t>
    </r>
  </si>
  <si>
    <r>
      <t>Totalt, män/</t>
    </r>
    <r>
      <rPr>
        <b/>
        <i/>
        <sz val="9"/>
        <color indexed="8"/>
        <rFont val="Arial"/>
        <family val="2"/>
      </rPr>
      <t>Total, men</t>
    </r>
  </si>
  <si>
    <r>
      <t>Totalt/</t>
    </r>
    <r>
      <rPr>
        <b/>
        <i/>
        <sz val="9"/>
        <color indexed="8"/>
        <rFont val="Arial"/>
        <family val="2"/>
      </rPr>
      <t>Total</t>
    </r>
  </si>
  <si>
    <t>Anmärkning: Avser alla mönstringspliktiga som är verksamma ombord, oavsett anställningsförhållande. Dubbelregistrerade fartyg kan sakna sjödagar.</t>
  </si>
  <si>
    <t xml:space="preserve">Refers to all employess onboard, regardless of terms of employment. Vessels registered in more than one register may lack days worked at sea. </t>
  </si>
  <si>
    <t>Anmärkning: I tabellen ingår uppgifter om fartyg som endast en del av året varit svenskregistrerade eller inhyrda från utlandet.</t>
  </si>
  <si>
    <t>Fartyg 2015 − Svenska och utländska fartyg i svensk regi</t>
  </si>
  <si>
    <t>Swedish vessels and foreign vessels chartered from abroad, 2015</t>
  </si>
  <si>
    <t xml:space="preserve">Texttabell 1.1: Användning av svenskregistrerade och utlandsregistrerade handelsfartyg i svensk regi 2005–2015. Antal fartyg. Fartyg med en bruttodräktighet om minst 100. </t>
  </si>
  <si>
    <t xml:space="preserve">Text table 1.1: Merchant vessels in Swedish register and in foreign register in Swedish service 2005–2015. Number of ships. Vessels with a gross tonnage of 100 and above.  </t>
  </si>
  <si>
    <t xml:space="preserve">Texttabell 1.2: Användning av svenskregistrerade och utlandsregistrerade handelsfartyg i svensk regi 2005–2015. Miljoner bruttodräktighetsdagar. Fartyg med en bruttodräktighet om minst 100. </t>
  </si>
  <si>
    <t xml:space="preserve">Text table 1.2: Merchant vessels in Swedish register and in foreign register in Swedish service 2005–2015. Millions of gross tonnage days. Vessels with a gross tonnage of 100 and above.  </t>
  </si>
  <si>
    <t>1a. Svenskregistrerade handels- och specialfartyg den 31 december 2015</t>
  </si>
  <si>
    <t xml:space="preserve">1a. Swedish merchant- and special vessels on 31st December 2015. </t>
  </si>
  <si>
    <r>
      <t>Samtliga fartyg 2014/</t>
    </r>
    <r>
      <rPr>
        <b/>
        <i/>
        <sz val="10"/>
        <color theme="1"/>
        <rFont val="Arial"/>
        <family val="2"/>
      </rPr>
      <t>All vessels 2014</t>
    </r>
  </si>
  <si>
    <t>1b. Svenskregistrerade handels- och specialfartyg den 31 december 2014</t>
  </si>
  <si>
    <t>1b. Swedish merchant- and special vessels on 31st December 2014</t>
  </si>
  <si>
    <r>
      <t>Samtliga handelsfartyg 2014/</t>
    </r>
    <r>
      <rPr>
        <b/>
        <i/>
        <sz val="10"/>
        <color theme="1"/>
        <rFont val="Arial"/>
        <family val="2"/>
      </rPr>
      <t>All merchant vessels 2014</t>
    </r>
  </si>
  <si>
    <t>2a. Svenskregistrerade handelsfartyg fördelade efter typ den 31 december 2015</t>
  </si>
  <si>
    <t>2a. Swedish merchant vessels classified by type on 31st December 2015</t>
  </si>
  <si>
    <t>2b. Svenskregistrerade handelsfartyg fördelade efter typ den 31 december 2014</t>
  </si>
  <si>
    <t>2b. Swedish merchant vessels classified by type on 31st December 2014</t>
  </si>
  <si>
    <r>
      <t>Samtliga specialfartyg 2014/</t>
    </r>
    <r>
      <rPr>
        <b/>
        <i/>
        <sz val="10"/>
        <color theme="1"/>
        <rFont val="Arial"/>
        <family val="2"/>
      </rPr>
      <t>All special ships 2014</t>
    </r>
  </si>
  <si>
    <t>3a. Svenskregistrerade specialfartyg fördelade efter typ den 31 december 2015</t>
  </si>
  <si>
    <t>3a. Swedish special vessels classified by type on 31st December 2015</t>
  </si>
  <si>
    <t>3b. Swedish special vessels classified by type on 31st December 2014</t>
  </si>
  <si>
    <t>3b. Svenskregistrerade specialfartyg fördelade efter typ den 31 december 2014</t>
  </si>
  <si>
    <t>4. Svenskregistrerade och inhyrda utlandsregsitrerade handelsfartyg fördelade efter typ av fartyg den 31 december 2015. Fartyg med en bruttodräktighet om minst 100.</t>
  </si>
  <si>
    <t xml:space="preserve">4. Swedish merchant vessels and merchant vessels chartered from abroad classified by type on 31st December 2015. 
Vessels with a gross tonnage of 100 and above.  </t>
  </si>
  <si>
    <t>5. Storleks- och åldersfördelning av den svenskregistrerade handelsflottan den 31 december 2015. 
Fartyg med en bruttodräktighet om minst 100.</t>
  </si>
  <si>
    <t xml:space="preserve">5. The Swedish merchant fleet classified by age and size on 31st December 2015. Vessels with a gross tonnage of 100 and above.  </t>
  </si>
  <si>
    <t>6. Storleks- och åldersfördelning av svenskregistrerade specialfartyg den 31 december 2015. Fartyg med en bruttodräktighet om minst 100.</t>
  </si>
  <si>
    <t xml:space="preserve">6. Swedish special vessels classified by size and age on 31st December 2015. Vessels with a gross tonnage of 100 and above.  </t>
  </si>
  <si>
    <t>8. De största hemmahamnarna, efter bruttodräktighet, för svenskregistrerade handelsfartyg den 31 december 2015. Fartyg med en bruttodräktighet om minst 100.</t>
  </si>
  <si>
    <t xml:space="preserve">8. The largest home ports, by gross tonnage, of merchant vessels on 31st December 2015. Vessels with a gross tonnage of 100 and above.  </t>
  </si>
  <si>
    <t>9. De största hemmahamnarna, efter bruttodräktighet, för svenskregistrerade specialfartyg den 31 december 2015. Fartyg med en bruttodräktighet om minst 100.</t>
  </si>
  <si>
    <t xml:space="preserve">9. The largest home ports, by gross tonnage, of special vessels on 31st December 2015. Vessels with a gross tonnage of 100 and above.  </t>
  </si>
  <si>
    <t>10. Nettoförändringar för respektive typ av handelsfartyg år 2015. Fartyg med en bruttodräktighet om minst 100.</t>
  </si>
  <si>
    <t xml:space="preserve">10. Net changes by each type of merchant ships 2015. Vessels with a gross tonnage of 100 and above.  </t>
  </si>
  <si>
    <t>11. Orsaker till förändringar av den svenska handelsflottan år 2015. 
Fartyg med en bruttodräktighet om minst 100.</t>
  </si>
  <si>
    <t xml:space="preserve">11. Reasons of change in the Swedish merchant fleet 2015. Vessels with a gross tonnage of 100 and above.  </t>
  </si>
  <si>
    <t>13. Svenskregistrerade handelsfartyg den 31 december 2015 med en bruttodräktighet om minst 100, fördelat på operatörernas storlek i antal kontrollerade fartyg.</t>
  </si>
  <si>
    <t xml:space="preserve">13. Swedish merchant vessels on 31st December 2015, by operator size in number of controlled ships. Vessels with a gross tonnage of 100 and above.  </t>
  </si>
  <si>
    <t>14. Antal svenskregistrerade handelsfartyg den 31 december 1970–2015 fördelade efter typ av fartyg. Fartyg med bruttodräktighet om minst 100.</t>
  </si>
  <si>
    <t xml:space="preserve">14. Number of Swedish merchant vessels 1970–2015 classified by type. Vessels with a gross tonnage of 100 and above.  </t>
  </si>
  <si>
    <t>15. Fartyg i svensk regi, fartyg uthyrda till utlandet samt disponerat tonnage 2015. Fartyg med en bruttodräktighet om minst 100.</t>
  </si>
  <si>
    <t xml:space="preserve">15. Vessels in Swedish service, vessels chartered to foreign countries and tonnage at Swedish disposal 2015. Vessels with a gross tonnage of 100 and above.  </t>
  </si>
  <si>
    <t>16. Den svenskregistrerade handelsflottans fartyg fördelade efter användning 2011–2015. Fartyg med en bruttodräktighet om minst 100.</t>
  </si>
  <si>
    <t xml:space="preserve">17. Den svenskregistrerade handelsflottans fartyg fördelade efter användning och fartygstyp 2015. Fartyg med en bruttodräktighet om minst 100. </t>
  </si>
  <si>
    <t xml:space="preserve">17. The Swedish merchant fleet classified by different routes and by type 2015. Vessels with a gross tonnage of 100 and above.  </t>
  </si>
  <si>
    <t xml:space="preserve">18. Vessels chartered from abroad classified by different routes and by type 2015. Vessels with a gross tonnage of 100 and above.  </t>
  </si>
  <si>
    <t xml:space="preserve">19. Fartyg inhyrda från utlandet fördelade efter fartygstyp och storlek 2015. Exklusive fartyg vidareuthyrda  till utlandet. Fartyg med en bruttodräktighet om minst 100. </t>
  </si>
  <si>
    <t xml:space="preserve">20a. Antal utförda sjödagar per yrkeskategori för män och kvinnor med svenskt respektive utländskt medborgarskap, svenskregistrerade handelsfartyg med en bruttodräktighet om minst 100, 2010–2015. </t>
  </si>
  <si>
    <t>20a. Number of days worked at sea by profession, men and women with Swedish or foreign citizenship, Swedish merchant vessels with a gross tonnage of 100 and above, 2010–2015.</t>
  </si>
  <si>
    <t>20b. Genomsnittligt antal ombordanställda per dag och yrkeskategori, för män och kvinnor med svenskt respektive utländskt medborgarskap, svenskregistrerade handelsfartyg med en bruttodräktighet om minst 100, 2010–2015.</t>
  </si>
  <si>
    <t>20b. Average number of employees per day and profession, men and women with Swedish or foreign citizenship, Swedish merchant vessels with a gross tonnage of 100 and above, 2010–2015.</t>
  </si>
  <si>
    <t>21. Världshandelsflottan den 31 december 2015. Fartyg med en bruttodräktighet om minst 100.</t>
  </si>
  <si>
    <t xml:space="preserve">21. World merchant fleet by type on 31st December 2015. Vessels with a gross tonnage of 100 and above.  </t>
  </si>
  <si>
    <t>22. Världshandelsflottans utveckling den 31 december 1990–2015, per register, brd i 1 000. Fartyg med en bruttodräktighet om minst 100.</t>
  </si>
  <si>
    <t xml:space="preserve">22. World merchant fleet development on 31st December 1990–2015, by register, gross tonnage in 1 000. Vessels with a gross tonnage of 100 and above.  </t>
  </si>
  <si>
    <t xml:space="preserve">Texttabell 1.1: Användning av svenskregistrerade och utlandsregistrerade fartyg i svensk regi 2005–2015. Antal fartyg. Fartyg med en bruttodräktighet om minst 100. </t>
  </si>
  <si>
    <t xml:space="preserve">Text table 1.1: Vessels in Swedish register and in foreign register in Swedish service 2005–2015. Number of ships. Vessels with a gross tonnage of 100 and above.  </t>
  </si>
  <si>
    <t xml:space="preserve">Texttabell 1.2: Användning av svenskregistrerade och utlandsregistrerade fartyg i svensk regi 2005–2015. Miljoner bruttodräktighetsdagar. Fartyg med en bruttodräktighet om minst 100. </t>
  </si>
  <si>
    <t xml:space="preserve">Text table 1.2: Vessels in Swedish register and in foreign register in Swedish service 2005–2015. Millions of gross tonnage days. Vessels with a gross tonnage of 100 and above.  </t>
  </si>
  <si>
    <t>1a. Swedish merchant and special vessels on 31st December 2015.</t>
  </si>
  <si>
    <t>1a. Svenskregistrerade handels- och specialfartyg den 31 december 2015.</t>
  </si>
  <si>
    <t>1b. Svenskregistrerade handels- och specialfartyg den 31 december 2014.</t>
  </si>
  <si>
    <t>1b. Swedish merchant and special vessels on 31st December 2014.</t>
  </si>
  <si>
    <t>2a. Svenskregistrerade handelsfartyg fördelade efter typ den 31 december 2015.</t>
  </si>
  <si>
    <t>2a. Swedish merchant vessels classified by type on 31st December 2015.</t>
  </si>
  <si>
    <t>2b. Svenskregistrerade handelsfartyg den 31 december 2014.</t>
  </si>
  <si>
    <t>2b. Swedish merchant vessels classified by type on 31st December 2014.</t>
  </si>
  <si>
    <t>3a. Svenskregistrerade specialfartyg fördelade efter typ den 31 december 2015.</t>
  </si>
  <si>
    <t>3a. Swedish special vessels classified by type on 31st December 2015.</t>
  </si>
  <si>
    <t>3b. Svenskregistrerade specialfartyg fördelade efter typ den 31 december 2014.</t>
  </si>
  <si>
    <t>3b. Swedish special vessels classified by type on 31st December 2014.</t>
  </si>
  <si>
    <t>4. Svenskregistrerade och inhyrda utlandsregistrerade handelsfartyg fördelade efter typ av fartyg den 31 december 2015. Fartyg med en bruttodräktighet om minst 100.</t>
  </si>
  <si>
    <t>4. Swedish merchant vessels and merchant vessels chartered from abroad classified by type on 31st December 2015. Vessels with a gross tonnage of 100 and above.</t>
  </si>
  <si>
    <t>5. Storleks- och åldersfördelning av den svenskregistrerade handelsflottan den 31 december 2015.</t>
  </si>
  <si>
    <t>5. The Swedish merchant fleet classified by age and size on 31st December 2015.</t>
  </si>
  <si>
    <t>6. Swedish special vessels classified by size and age on 31st December 2015. Vessels with a gross tonnage of 100 and above.</t>
  </si>
  <si>
    <t>10. Nettoförändringar för respektive typ av handelsfartyg år 2015. Fartyg med en bruttodräktighet om minst 100</t>
  </si>
  <si>
    <t>10. Net changes by each type of merchant ships 2015. Vessels with a gross tonnage of 100 and above.</t>
  </si>
  <si>
    <t xml:space="preserve">11. Orsaker till förändringar av den svenska handelsflottan år 2015. </t>
  </si>
  <si>
    <t>11. Reasons of change in the Swedish merchant fleet 2015.</t>
  </si>
  <si>
    <t>14. Antalet svenskregistrerade handelsfartyg den 31 december 1970–2015 fördelade efter typ av fartyg. Fartyg med bruttodräktighet om minst 100.</t>
  </si>
  <si>
    <t>14. Number of Swedish merchant vessels 1970–2015 classified by type. Vessels with a gross tonnage of 100 and above.</t>
  </si>
  <si>
    <t>15. Vessels in Swedish service, vessels chartered to foreign countries and tonnage at Swedish disposal 2015. Vessels with a gross tonnage of 100 and above.</t>
  </si>
  <si>
    <t>16. The Swedish merchant fleet classified by different routes 2011–2015. Vessels with a gross tonnage of 100 and above.</t>
  </si>
  <si>
    <t>17. Den svenskregistrerade handelsflottans fartyg fördelade efter användning och fartygstyp 2015. Fartyg med en bruttodräktighet om minst 100.</t>
  </si>
  <si>
    <t>17. The Swedish merchant fleet classified by different routes and by type 2015. Vessels with a gross tonnage of 100 and above.</t>
  </si>
  <si>
    <t>18. Fartyg inhyrda från utlandet fördelade efter användning och fartygstyp 2015. Fartyg med en bruttodräktighet om minst 100.</t>
  </si>
  <si>
    <t>18. Vessels chartered from abroad classified by different routes and by type 2015. Vessels with a gross tonnage of 100 and above.</t>
  </si>
  <si>
    <t>19. Fartyg inhyrda från utlandet fördelade efter fartygstyp och storlek 2015. Exklusive fartyg vidareuthyrda  till utlandet. Fartyg med en bruttodräktighet om minst 100.</t>
  </si>
  <si>
    <t>19. Vessels chartered from abroad classified by type and by size 2015. Vessels with a gross tonnage of 100 and above.</t>
  </si>
  <si>
    <t>22. World merchant fleet development on 31st December 1990–2015, by register, gross tonnage in 1 000. Vessels with a gross tonnage of 100 and above.</t>
  </si>
  <si>
    <r>
      <t>Samtliga handelsfartyg 2015/</t>
    </r>
    <r>
      <rPr>
        <b/>
        <i/>
        <sz val="10"/>
        <color theme="1"/>
        <rFont val="Arial"/>
        <family val="2"/>
      </rPr>
      <t>All merchant vessels 2015</t>
    </r>
  </si>
  <si>
    <t>Publiceringsdatum: 2016-05-17</t>
  </si>
  <si>
    <r>
      <t>Bogser- och bärgningsfartyg/</t>
    </r>
    <r>
      <rPr>
        <i/>
        <sz val="10"/>
        <color theme="1"/>
        <rFont val="Arial"/>
        <family val="2"/>
      </rPr>
      <t>Tugs and salvage ships</t>
    </r>
  </si>
  <si>
    <r>
      <t>Övriga specialfartyg/</t>
    </r>
    <r>
      <rPr>
        <i/>
        <sz val="10"/>
        <color theme="1"/>
        <rFont val="Arial"/>
        <family val="2"/>
      </rPr>
      <t>Other special ships</t>
    </r>
  </si>
  <si>
    <r>
      <t>Övriga passagerarfartyg/</t>
    </r>
    <r>
      <rPr>
        <i/>
        <sz val="10"/>
        <color theme="1"/>
        <rFont val="Arial"/>
        <family val="2"/>
      </rPr>
      <t>Other passenger ships</t>
    </r>
  </si>
  <si>
    <r>
      <t>Passagerarfartyg/</t>
    </r>
    <r>
      <rPr>
        <b/>
        <i/>
        <sz val="10"/>
        <color theme="1"/>
        <rFont val="Arial"/>
        <family val="2"/>
      </rPr>
      <t>Passenger vessels</t>
    </r>
  </si>
  <si>
    <r>
      <t>Samtliga handelsfartyg/</t>
    </r>
    <r>
      <rPr>
        <b/>
        <i/>
        <sz val="10"/>
        <color theme="1"/>
        <rFont val="Arial"/>
        <family val="2"/>
      </rPr>
      <t>All merchant vessels</t>
    </r>
  </si>
  <si>
    <t>Passagerarfartyg/Passenger ships</t>
  </si>
  <si>
    <t>7. Dödviktskapacitet och bruttodräktighet på svenskregistrerade handelsfartyg den 31 december 2015. Fartyg med en bruttodräktighet om minst 100.</t>
  </si>
  <si>
    <t xml:space="preserve">7. Deadweight capacity and gross tonnage on Swedish merchant vessels on 31st December 2015. 
Vessels with a gross tonnage of 100 and above.  </t>
  </si>
  <si>
    <r>
      <t>Ökning/</t>
    </r>
    <r>
      <rPr>
        <b/>
        <i/>
        <sz val="10"/>
        <rFont val="Arial"/>
        <family val="2"/>
      </rPr>
      <t>Additions</t>
    </r>
  </si>
  <si>
    <r>
      <t>Minskning/</t>
    </r>
    <r>
      <rPr>
        <b/>
        <i/>
        <sz val="10"/>
        <rFont val="Arial"/>
        <family val="2"/>
      </rPr>
      <t>Reductions</t>
    </r>
  </si>
  <si>
    <r>
      <t>Inregistrerad/</t>
    </r>
    <r>
      <rPr>
        <i/>
        <sz val="10"/>
        <rFont val="Arial"/>
        <family val="2"/>
      </rPr>
      <t>Change to Swedish register</t>
    </r>
  </si>
  <si>
    <t>12. Dödviktskapaciteten och genomsnittsåldern på svenskregistrerade handelsfartyg den 31 december 2015. Fartyg med en bruttodräktighet om minst 100.</t>
  </si>
  <si>
    <t xml:space="preserve">12. Deadweight capacity and average age on Swedish merchant vessels on 31st December 2015. Vessels with a gross tonnage of 100 and above.  </t>
  </si>
  <si>
    <t>Fartyg i svensk regi</t>
  </si>
  <si>
    <t>varav uthyrda till utlandet</t>
  </si>
  <si>
    <t xml:space="preserve">Brd-dagar i 
1 000 </t>
  </si>
  <si>
    <t>Anmärkning: I tabellen ingår uppgifter om fartyg som endast en del av året varit svenskregistrerade, inhyrda från utlandet eller uthyrda till utlandet.</t>
  </si>
  <si>
    <t xml:space="preserve">The table shows figures about vessels in Swedish register, chartered from abroad, or chartered to foreign countries part of the year. </t>
  </si>
  <si>
    <t>16. Den svenskregistrerade handelsflottans fartyg fördelade efter användning 2011–2015.
 Fartyg med en bruttodräktighet om minst 100.</t>
  </si>
  <si>
    <t xml:space="preserve">18. Fartyg inhyrda från utlandet fördelade efter användning och fartygstyp 2015. 
Fartyg med en bruttodräktighet om minst 100. </t>
  </si>
  <si>
    <r>
      <t>Totalt, båda könen/</t>
    </r>
    <r>
      <rPr>
        <b/>
        <i/>
        <sz val="9"/>
        <color indexed="8"/>
        <rFont val="Arial"/>
        <family val="2"/>
      </rPr>
      <t>Total, both sexes</t>
    </r>
  </si>
  <si>
    <r>
      <t>Totalt, båda könen/</t>
    </r>
    <r>
      <rPr>
        <b/>
        <i/>
        <sz val="10"/>
        <color indexed="8"/>
        <rFont val="Arial"/>
        <family val="2"/>
      </rPr>
      <t>Total, both sexes</t>
    </r>
  </si>
  <si>
    <t>Data about foreign registered ships are adapted and sourced from  Lloyd's List Intelligence ships information database</t>
  </si>
  <si>
    <t>7. Deadweight capacity and gross tonnage on Swedish merchant vessels on 31st December 2015. Vessels with a gross tonnage of 100 and above.</t>
  </si>
  <si>
    <t>12. Deadweight capacity and average age on Swedish merchant vessels on 31st December 2015. Vessels with a gross tonnage of 100 and above.</t>
  </si>
  <si>
    <t xml:space="preserve">19. Vessels chartered from abroad, excl. rechartered vessels classified by type and by size 2015. 
Vessels with a gross tonnage of 100 and above.  </t>
  </si>
  <si>
    <t>Uppgifter om utlandsregistrerade fartyg är en bearbetning av data från Lloyd's List Intelligence ships information database</t>
  </si>
  <si>
    <t xml:space="preserve">Andelen svenskregistrerade Övriga Passagerarfartyg är således något hög och andelen svenskregistrerade Färjor något låg. </t>
  </si>
  <si>
    <t xml:space="preserve">In Lloyd's List Intelligence ship database are some Other passenger vessels categorized as Ferries. </t>
  </si>
  <si>
    <t xml:space="preserve">This means that the Swedish share of Other Passenger vessels is too high and the Swedish share of Ferries too low. </t>
  </si>
  <si>
    <r>
      <t xml:space="preserve">Uppgifter om utlandsregistrerade fartyg är en bearbetning av data från </t>
    </r>
    <r>
      <rPr>
        <i/>
        <sz val="10"/>
        <color theme="1"/>
        <rFont val="Arial"/>
        <family val="2"/>
      </rPr>
      <t>Lloyd's List Intelligence ships information database</t>
    </r>
  </si>
  <si>
    <r>
      <t>I</t>
    </r>
    <r>
      <rPr>
        <i/>
        <sz val="10"/>
        <color theme="1"/>
        <rFont val="Arial"/>
        <family val="2"/>
      </rPr>
      <t xml:space="preserve"> Lloyd’s List intelligence ship database</t>
    </r>
    <r>
      <rPr>
        <sz val="10"/>
        <color theme="1"/>
        <rFont val="Arial"/>
        <family val="2"/>
      </rPr>
      <t xml:space="preserve"> kategoriseras vissa Övriga passagerarfartyg som Färjor. </t>
    </r>
  </si>
  <si>
    <t>Statistik 2016:14</t>
  </si>
  <si>
    <r>
      <t>Övriga 
Amerika</t>
    </r>
    <r>
      <rPr>
        <b/>
        <vertAlign val="superscript"/>
        <sz val="10"/>
        <color theme="1"/>
        <rFont val="Arial"/>
        <family val="2"/>
      </rPr>
      <t>1</t>
    </r>
  </si>
  <si>
    <r>
      <t>Other 
America</t>
    </r>
    <r>
      <rPr>
        <i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</si>
  <si>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I Övriga Amerika ingår Kanada, Central- samt Sydamerika.</t>
    </r>
  </si>
  <si>
    <r>
      <rPr>
        <i/>
        <vertAlign val="superscript"/>
        <sz val="10"/>
        <color theme="1"/>
        <rFont val="Arial"/>
        <family val="2"/>
      </rPr>
      <t xml:space="preserve">1 </t>
    </r>
    <r>
      <rPr>
        <i/>
        <sz val="10"/>
        <color theme="1"/>
        <rFont val="Arial"/>
        <family val="2"/>
      </rPr>
      <t xml:space="preserve">Other America includes Canada, Central and South America.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</si>
</sst>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\ ##0"/>
    <numFmt numFmtId="165" formatCode="#.00\ ##0"/>
    <numFmt numFmtId="166" formatCode="#.0\ ##0"/>
    <numFmt numFmtId="167" formatCode="#\ ###\ ##0"/>
    <numFmt numFmtId="168" formatCode="0.0000"/>
    <numFmt numFmtId="169" formatCode="#,##0.000"/>
    <numFmt numFmtId="170" formatCode="0.000"/>
    <numFmt numFmtId="171" formatCode="#.000\ ##0"/>
    <numFmt numFmtId="172" formatCode="#,##0.0000"/>
    <numFmt numFmtId="173" formatCode="0.0&quot; &quot;%"/>
  </numFmts>
  <fonts count="4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sz val="10"/>
      <name val="Calibri"/>
      <family val="2"/>
    </font>
    <font>
      <sz val="10"/>
      <name val="MS Sans Serif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u/>
      <sz val="8"/>
      <color rgb="FF0000FF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sz val="16"/>
      <color rgb="FF0000FF"/>
      <name val="Arial"/>
      <family val="2"/>
    </font>
    <font>
      <b/>
      <i/>
      <sz val="16"/>
      <color rgb="FF0000FF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45" fillId="0" borderId="0">
      <alignment vertical="top"/>
    </xf>
  </cellStyleXfs>
  <cellXfs count="751">
    <xf numFmtId="0" fontId="0" fillId="0" borderId="0" xfId="0"/>
    <xf numFmtId="0" fontId="0" fillId="2" borderId="0" xfId="0" applyFill="1"/>
    <xf numFmtId="0" fontId="7" fillId="2" borderId="1" xfId="0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0" fillId="2" borderId="0" xfId="0" applyFont="1" applyFill="1"/>
    <xf numFmtId="0" fontId="7" fillId="2" borderId="0" xfId="0" applyFont="1" applyFill="1"/>
    <xf numFmtId="0" fontId="4" fillId="2" borderId="0" xfId="1" applyFill="1" applyBorder="1"/>
    <xf numFmtId="0" fontId="4" fillId="2" borderId="0" xfId="1" applyFill="1"/>
    <xf numFmtId="0" fontId="3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0" xfId="0" applyFont="1" applyFill="1" applyBorder="1"/>
    <xf numFmtId="0" fontId="11" fillId="2" borderId="0" xfId="0" applyFont="1" applyFill="1" applyBorder="1"/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/>
    <xf numFmtId="0" fontId="4" fillId="2" borderId="2" xfId="0" applyFont="1" applyFill="1" applyBorder="1" applyAlignment="1"/>
    <xf numFmtId="164" fontId="3" fillId="2" borderId="14" xfId="0" applyNumberFormat="1" applyFont="1" applyFill="1" applyBorder="1" applyAlignment="1">
      <alignment horizontal="right" indent="1"/>
    </xf>
    <xf numFmtId="0" fontId="4" fillId="2" borderId="0" xfId="0" applyFont="1" applyFill="1"/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4" fontId="4" fillId="2" borderId="0" xfId="0" applyNumberFormat="1" applyFont="1" applyFill="1"/>
    <xf numFmtId="0" fontId="5" fillId="2" borderId="2" xfId="0" applyFont="1" applyFill="1" applyBorder="1" applyAlignment="1">
      <alignment horizontal="center" vertical="top" wrapText="1"/>
    </xf>
    <xf numFmtId="164" fontId="4" fillId="2" borderId="6" xfId="0" applyNumberFormat="1" applyFont="1" applyFill="1" applyBorder="1"/>
    <xf numFmtId="164" fontId="4" fillId="2" borderId="8" xfId="0" applyNumberFormat="1" applyFont="1" applyFill="1" applyBorder="1"/>
    <xf numFmtId="3" fontId="4" fillId="2" borderId="0" xfId="0" applyNumberFormat="1" applyFont="1" applyFill="1" applyBorder="1"/>
    <xf numFmtId="164" fontId="3" fillId="2" borderId="13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13" fillId="2" borderId="0" xfId="0" applyFont="1" applyFill="1"/>
    <xf numFmtId="0" fontId="9" fillId="2" borderId="2" xfId="0" applyFont="1" applyFill="1" applyBorder="1"/>
    <xf numFmtId="0" fontId="14" fillId="2" borderId="0" xfId="0" applyFont="1" applyFill="1"/>
    <xf numFmtId="164" fontId="0" fillId="2" borderId="0" xfId="0" applyNumberFormat="1" applyFill="1"/>
    <xf numFmtId="164" fontId="0" fillId="2" borderId="0" xfId="0" applyNumberFormat="1" applyFont="1" applyFill="1"/>
    <xf numFmtId="1" fontId="4" fillId="2" borderId="13" xfId="0" applyNumberFormat="1" applyFont="1" applyFill="1" applyBorder="1" applyAlignment="1">
      <alignment horizontal="right" indent="1"/>
    </xf>
    <xf numFmtId="1" fontId="3" fillId="2" borderId="14" xfId="0" applyNumberFormat="1" applyFont="1" applyFill="1" applyBorder="1" applyAlignment="1">
      <alignment horizontal="right" indent="1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164" fontId="7" fillId="2" borderId="16" xfId="0" applyNumberFormat="1" applyFont="1" applyFill="1" applyBorder="1"/>
    <xf numFmtId="164" fontId="7" fillId="2" borderId="34" xfId="0" applyNumberFormat="1" applyFont="1" applyFill="1" applyBorder="1"/>
    <xf numFmtId="164" fontId="9" fillId="2" borderId="34" xfId="0" applyNumberFormat="1" applyFont="1" applyFill="1" applyBorder="1"/>
    <xf numFmtId="164" fontId="7" fillId="2" borderId="15" xfId="0" applyNumberFormat="1" applyFont="1" applyFill="1" applyBorder="1"/>
    <xf numFmtId="164" fontId="7" fillId="2" borderId="32" xfId="0" applyNumberFormat="1" applyFont="1" applyFill="1" applyBorder="1"/>
    <xf numFmtId="164" fontId="9" fillId="2" borderId="32" xfId="0" applyNumberFormat="1" applyFont="1" applyFill="1" applyBorder="1"/>
    <xf numFmtId="3" fontId="9" fillId="2" borderId="35" xfId="0" applyNumberFormat="1" applyFont="1" applyFill="1" applyBorder="1"/>
    <xf numFmtId="3" fontId="9" fillId="2" borderId="33" xfId="0" applyNumberFormat="1" applyFont="1" applyFill="1" applyBorder="1"/>
    <xf numFmtId="3" fontId="9" fillId="2" borderId="16" xfId="0" applyNumberFormat="1" applyFont="1" applyFill="1" applyBorder="1"/>
    <xf numFmtId="3" fontId="7" fillId="2" borderId="34" xfId="0" applyNumberFormat="1" applyFont="1" applyFill="1" applyBorder="1"/>
    <xf numFmtId="3" fontId="9" fillId="2" borderId="34" xfId="0" applyNumberFormat="1" applyFont="1" applyFill="1" applyBorder="1"/>
    <xf numFmtId="164" fontId="4" fillId="2" borderId="16" xfId="0" applyNumberFormat="1" applyFont="1" applyFill="1" applyBorder="1" applyAlignment="1">
      <alignment horizontal="right" indent="1"/>
    </xf>
    <xf numFmtId="164" fontId="4" fillId="2" borderId="34" xfId="0" applyNumberFormat="1" applyFont="1" applyFill="1" applyBorder="1" applyAlignment="1">
      <alignment horizontal="right" indent="1"/>
    </xf>
    <xf numFmtId="164" fontId="3" fillId="2" borderId="34" xfId="0" applyNumberFormat="1" applyFont="1" applyFill="1" applyBorder="1" applyAlignment="1">
      <alignment horizontal="right" indent="1"/>
    </xf>
    <xf numFmtId="164" fontId="4" fillId="2" borderId="30" xfId="0" applyNumberFormat="1" applyFont="1" applyFill="1" applyBorder="1" applyAlignment="1">
      <alignment horizontal="right" indent="1"/>
    </xf>
    <xf numFmtId="164" fontId="4" fillId="2" borderId="31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164" fontId="4" fillId="2" borderId="22" xfId="0" applyNumberFormat="1" applyFont="1" applyFill="1" applyBorder="1" applyAlignment="1">
      <alignment horizontal="right" indent="1"/>
    </xf>
    <xf numFmtId="164" fontId="3" fillId="2" borderId="21" xfId="0" applyNumberFormat="1" applyFont="1" applyFill="1" applyBorder="1" applyAlignment="1">
      <alignment horizontal="right" indent="1"/>
    </xf>
    <xf numFmtId="164" fontId="3" fillId="2" borderId="22" xfId="0" applyNumberFormat="1" applyFont="1" applyFill="1" applyBorder="1" applyAlignment="1">
      <alignment horizontal="right" indent="1"/>
    </xf>
    <xf numFmtId="164" fontId="3" fillId="2" borderId="24" xfId="0" applyNumberFormat="1" applyFont="1" applyFill="1" applyBorder="1" applyAlignment="1">
      <alignment horizontal="right" indent="1"/>
    </xf>
    <xf numFmtId="164" fontId="3" fillId="2" borderId="2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164" fontId="4" fillId="2" borderId="32" xfId="0" applyNumberFormat="1" applyFont="1" applyFill="1" applyBorder="1" applyAlignment="1">
      <alignment horizontal="right" indent="1"/>
    </xf>
    <xf numFmtId="164" fontId="3" fillId="2" borderId="32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/>
    <xf numFmtId="164" fontId="4" fillId="2" borderId="9" xfId="0" applyNumberFormat="1" applyFont="1" applyFill="1" applyBorder="1"/>
    <xf numFmtId="164" fontId="4" fillId="2" borderId="9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top" wrapText="1"/>
    </xf>
    <xf numFmtId="164" fontId="4" fillId="2" borderId="36" xfId="0" applyNumberFormat="1" applyFont="1" applyFill="1" applyBorder="1"/>
    <xf numFmtId="164" fontId="4" fillId="2" borderId="37" xfId="0" applyNumberFormat="1" applyFont="1" applyFill="1" applyBorder="1"/>
    <xf numFmtId="164" fontId="4" fillId="2" borderId="38" xfId="0" applyNumberFormat="1" applyFont="1" applyFill="1" applyBorder="1"/>
    <xf numFmtId="164" fontId="4" fillId="2" borderId="39" xfId="0" applyNumberFormat="1" applyFont="1" applyFill="1" applyBorder="1"/>
    <xf numFmtId="164" fontId="4" fillId="2" borderId="38" xfId="0" applyNumberFormat="1" applyFont="1" applyFill="1" applyBorder="1" applyAlignment="1">
      <alignment horizontal="right" indent="1"/>
    </xf>
    <xf numFmtId="164" fontId="4" fillId="2" borderId="39" xfId="0" applyNumberFormat="1" applyFont="1" applyFill="1" applyBorder="1" applyAlignment="1">
      <alignment horizontal="right" indent="1"/>
    </xf>
    <xf numFmtId="164" fontId="3" fillId="2" borderId="38" xfId="0" applyNumberFormat="1" applyFont="1" applyFill="1" applyBorder="1" applyAlignment="1">
      <alignment horizontal="right" indent="1"/>
    </xf>
    <xf numFmtId="164" fontId="3" fillId="2" borderId="39" xfId="0" applyNumberFormat="1" applyFont="1" applyFill="1" applyBorder="1" applyAlignment="1">
      <alignment horizontal="right" indent="1"/>
    </xf>
    <xf numFmtId="164" fontId="3" fillId="2" borderId="40" xfId="0" applyNumberFormat="1" applyFont="1" applyFill="1" applyBorder="1" applyAlignment="1">
      <alignment horizontal="right" indent="1"/>
    </xf>
    <xf numFmtId="164" fontId="3" fillId="2" borderId="41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164" fontId="4" fillId="2" borderId="36" xfId="0" applyNumberFormat="1" applyFont="1" applyFill="1" applyBorder="1" applyAlignment="1">
      <alignment horizontal="right" indent="1"/>
    </xf>
    <xf numFmtId="164" fontId="4" fillId="2" borderId="37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4" fillId="2" borderId="28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0" fillId="2" borderId="2" xfId="0" applyFont="1" applyFill="1" applyBorder="1"/>
    <xf numFmtId="0" fontId="5" fillId="2" borderId="2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0" xfId="0" applyFont="1" applyFill="1" applyBorder="1"/>
    <xf numFmtId="0" fontId="9" fillId="2" borderId="20" xfId="0" applyFont="1" applyFill="1" applyBorder="1"/>
    <xf numFmtId="0" fontId="8" fillId="2" borderId="20" xfId="0" applyFont="1" applyFill="1" applyBorder="1"/>
    <xf numFmtId="0" fontId="10" fillId="2" borderId="23" xfId="0" applyFont="1" applyFill="1" applyBorder="1"/>
    <xf numFmtId="0" fontId="7" fillId="2" borderId="18" xfId="0" applyFont="1" applyFill="1" applyBorder="1"/>
    <xf numFmtId="0" fontId="8" fillId="2" borderId="28" xfId="0" applyFont="1" applyFill="1" applyBorder="1"/>
    <xf numFmtId="0" fontId="7" fillId="2" borderId="26" xfId="0" applyFont="1" applyFill="1" applyBorder="1"/>
    <xf numFmtId="0" fontId="9" fillId="2" borderId="18" xfId="0" applyFont="1" applyFill="1" applyBorder="1"/>
    <xf numFmtId="0" fontId="7" fillId="2" borderId="28" xfId="0" applyFont="1" applyFill="1" applyBorder="1"/>
    <xf numFmtId="0" fontId="9" fillId="2" borderId="28" xfId="0" applyFont="1" applyFill="1" applyBorder="1"/>
    <xf numFmtId="0" fontId="10" fillId="2" borderId="28" xfId="0" applyFont="1" applyFill="1" applyBorder="1"/>
    <xf numFmtId="0" fontId="4" fillId="2" borderId="18" xfId="0" applyFont="1" applyFill="1" applyBorder="1"/>
    <xf numFmtId="0" fontId="4" fillId="2" borderId="28" xfId="0" applyFont="1" applyFill="1" applyBorder="1"/>
    <xf numFmtId="0" fontId="11" fillId="2" borderId="28" xfId="0" applyFont="1" applyFill="1" applyBorder="1"/>
    <xf numFmtId="0" fontId="4" fillId="2" borderId="26" xfId="0" applyFont="1" applyFill="1" applyBorder="1" applyAlignment="1">
      <alignment wrapText="1"/>
    </xf>
    <xf numFmtId="0" fontId="4" fillId="2" borderId="28" xfId="0" applyFont="1" applyFill="1" applyBorder="1" applyAlignment="1">
      <alignment horizontal="right"/>
    </xf>
    <xf numFmtId="0" fontId="3" fillId="2" borderId="26" xfId="0" applyFont="1" applyFill="1" applyBorder="1" applyAlignment="1"/>
    <xf numFmtId="0" fontId="0" fillId="2" borderId="0" xfId="0" applyFill="1" applyBorder="1"/>
    <xf numFmtId="0" fontId="8" fillId="2" borderId="2" xfId="0" applyFont="1" applyFill="1" applyBorder="1" applyAlignment="1">
      <alignment vertical="top" wrapText="1"/>
    </xf>
    <xf numFmtId="164" fontId="9" fillId="2" borderId="0" xfId="0" applyNumberFormat="1" applyFont="1" applyFill="1" applyBorder="1"/>
    <xf numFmtId="164" fontId="7" fillId="2" borderId="0" xfId="0" applyNumberFormat="1" applyFont="1" applyFill="1" applyBorder="1"/>
    <xf numFmtId="0" fontId="8" fillId="2" borderId="26" xfId="0" applyFont="1" applyFill="1" applyBorder="1" applyAlignment="1">
      <alignment vertical="top" wrapText="1"/>
    </xf>
    <xf numFmtId="164" fontId="7" fillId="2" borderId="28" xfId="0" applyNumberFormat="1" applyFont="1" applyFill="1" applyBorder="1"/>
    <xf numFmtId="164" fontId="9" fillId="2" borderId="28" xfId="0" applyNumberFormat="1" applyFont="1" applyFill="1" applyBorder="1"/>
    <xf numFmtId="3" fontId="9" fillId="2" borderId="26" xfId="0" applyNumberFormat="1" applyFont="1" applyFill="1" applyBorder="1"/>
    <xf numFmtId="0" fontId="7" fillId="2" borderId="29" xfId="0" applyFont="1" applyFill="1" applyBorder="1"/>
    <xf numFmtId="0" fontId="8" fillId="2" borderId="27" xfId="0" applyFont="1" applyFill="1" applyBorder="1" applyAlignment="1">
      <alignment vertical="top" wrapText="1"/>
    </xf>
    <xf numFmtId="164" fontId="7" fillId="2" borderId="29" xfId="0" applyNumberFormat="1" applyFont="1" applyFill="1" applyBorder="1"/>
    <xf numFmtId="164" fontId="9" fillId="2" borderId="29" xfId="0" applyNumberFormat="1" applyFont="1" applyFill="1" applyBorder="1"/>
    <xf numFmtId="3" fontId="9" fillId="2" borderId="27" xfId="0" applyNumberFormat="1" applyFont="1" applyFill="1" applyBorder="1"/>
    <xf numFmtId="0" fontId="0" fillId="2" borderId="19" xfId="0" applyFill="1" applyBorder="1"/>
    <xf numFmtId="0" fontId="0" fillId="2" borderId="29" xfId="0" applyFill="1" applyBorder="1"/>
    <xf numFmtId="3" fontId="9" fillId="2" borderId="29" xfId="0" applyNumberFormat="1" applyFont="1" applyFill="1" applyBorder="1"/>
    <xf numFmtId="0" fontId="9" fillId="2" borderId="0" xfId="0" applyFont="1" applyFill="1" applyBorder="1"/>
    <xf numFmtId="3" fontId="9" fillId="2" borderId="0" xfId="0" applyNumberFormat="1" applyFont="1" applyFill="1" applyBorder="1"/>
    <xf numFmtId="0" fontId="10" fillId="2" borderId="26" xfId="0" applyFont="1" applyFill="1" applyBorder="1"/>
    <xf numFmtId="3" fontId="4" fillId="2" borderId="29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9" fillId="2" borderId="19" xfId="0" applyFont="1" applyFill="1" applyBorder="1" applyAlignment="1">
      <alignment horizontal="center"/>
    </xf>
    <xf numFmtId="0" fontId="11" fillId="2" borderId="28" xfId="0" applyFont="1" applyFill="1" applyBorder="1" applyAlignment="1">
      <alignment vertical="top"/>
    </xf>
    <xf numFmtId="0" fontId="3" fillId="2" borderId="18" xfId="0" applyFont="1" applyFill="1" applyBorder="1"/>
    <xf numFmtId="0" fontId="12" fillId="2" borderId="28" xfId="0" applyFont="1" applyFill="1" applyBorder="1"/>
    <xf numFmtId="0" fontId="4" fillId="2" borderId="28" xfId="0" applyFont="1" applyFill="1" applyBorder="1" applyAlignment="1">
      <alignment horizontal="left" wrapText="1"/>
    </xf>
    <xf numFmtId="0" fontId="11" fillId="2" borderId="28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/>
    </xf>
    <xf numFmtId="0" fontId="0" fillId="2" borderId="2" xfId="0" applyFill="1" applyBorder="1"/>
    <xf numFmtId="0" fontId="8" fillId="2" borderId="2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6" fillId="2" borderId="27" xfId="0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vertical="top" wrapText="1"/>
    </xf>
    <xf numFmtId="164" fontId="8" fillId="2" borderId="2" xfId="0" applyNumberFormat="1" applyFont="1" applyFill="1" applyBorder="1" applyAlignment="1">
      <alignment vertical="top" wrapText="1"/>
    </xf>
    <xf numFmtId="164" fontId="8" fillId="2" borderId="27" xfId="0" applyNumberFormat="1" applyFont="1" applyFill="1" applyBorder="1" applyAlignment="1">
      <alignment vertical="top" wrapText="1"/>
    </xf>
    <xf numFmtId="0" fontId="3" fillId="2" borderId="28" xfId="0" applyFont="1" applyFill="1" applyBorder="1"/>
    <xf numFmtId="0" fontId="12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164" fontId="7" fillId="2" borderId="28" xfId="0" applyNumberFormat="1" applyFont="1" applyFill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2" borderId="29" xfId="0" applyNumberFormat="1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9" fillId="2" borderId="19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4" fillId="2" borderId="29" xfId="0" applyNumberFormat="1" applyFont="1" applyFill="1" applyBorder="1" applyAlignment="1">
      <alignment horizontal="right" indent="1"/>
    </xf>
    <xf numFmtId="0" fontId="4" fillId="2" borderId="26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vertical="top"/>
    </xf>
    <xf numFmtId="164" fontId="7" fillId="2" borderId="18" xfId="0" applyNumberFormat="1" applyFont="1" applyFill="1" applyBorder="1" applyAlignment="1">
      <alignment vertical="top"/>
    </xf>
    <xf numFmtId="164" fontId="8" fillId="2" borderId="28" xfId="0" applyNumberFormat="1" applyFont="1" applyFill="1" applyBorder="1" applyAlignment="1">
      <alignment vertical="top"/>
    </xf>
    <xf numFmtId="164" fontId="7" fillId="2" borderId="26" xfId="0" applyNumberFormat="1" applyFont="1" applyFill="1" applyBorder="1" applyAlignment="1">
      <alignment vertical="top"/>
    </xf>
    <xf numFmtId="164" fontId="10" fillId="2" borderId="28" xfId="0" applyNumberFormat="1" applyFont="1" applyFill="1" applyBorder="1"/>
    <xf numFmtId="0" fontId="7" fillId="2" borderId="18" xfId="0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3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left" indent="1"/>
    </xf>
    <xf numFmtId="0" fontId="3" fillId="2" borderId="26" xfId="0" applyFont="1" applyFill="1" applyBorder="1" applyAlignment="1">
      <alignment wrapText="1"/>
    </xf>
    <xf numFmtId="0" fontId="11" fillId="2" borderId="26" xfId="0" applyFont="1" applyFill="1" applyBorder="1" applyAlignment="1">
      <alignment vertical="top"/>
    </xf>
    <xf numFmtId="0" fontId="11" fillId="2" borderId="28" xfId="0" applyFont="1" applyFill="1" applyBorder="1" applyAlignment="1">
      <alignment wrapText="1"/>
    </xf>
    <xf numFmtId="0" fontId="11" fillId="2" borderId="28" xfId="0" applyFont="1" applyFill="1" applyBorder="1" applyAlignment="1">
      <alignment vertical="center"/>
    </xf>
    <xf numFmtId="0" fontId="17" fillId="2" borderId="0" xfId="0" applyFont="1" applyFill="1"/>
    <xf numFmtId="0" fontId="20" fillId="2" borderId="0" xfId="0" applyFont="1" applyFill="1"/>
    <xf numFmtId="0" fontId="8" fillId="2" borderId="23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7" fillId="2" borderId="17" xfId="0" applyFont="1" applyFill="1" applyBorder="1" applyAlignment="1">
      <alignment vertical="top"/>
    </xf>
    <xf numFmtId="0" fontId="9" fillId="2" borderId="30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/>
    </xf>
    <xf numFmtId="0" fontId="8" fillId="2" borderId="24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vertical="top"/>
    </xf>
    <xf numFmtId="0" fontId="11" fillId="2" borderId="28" xfId="0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9" fillId="2" borderId="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top"/>
    </xf>
    <xf numFmtId="164" fontId="7" fillId="2" borderId="34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>
      <alignment horizontal="right"/>
    </xf>
    <xf numFmtId="164" fontId="7" fillId="2" borderId="28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29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wrapText="1"/>
    </xf>
    <xf numFmtId="3" fontId="5" fillId="2" borderId="26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27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/>
    <xf numFmtId="3" fontId="0" fillId="2" borderId="0" xfId="0" applyNumberFormat="1" applyFont="1" applyFill="1"/>
    <xf numFmtId="3" fontId="4" fillId="2" borderId="0" xfId="0" applyNumberFormat="1" applyFont="1" applyFill="1"/>
    <xf numFmtId="3" fontId="11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/>
    <xf numFmtId="3" fontId="4" fillId="2" borderId="27" xfId="0" applyNumberFormat="1" applyFont="1" applyFill="1" applyBorder="1" applyAlignment="1"/>
    <xf numFmtId="3" fontId="3" fillId="2" borderId="18" xfId="0" applyNumberFormat="1" applyFont="1" applyFill="1" applyBorder="1"/>
    <xf numFmtId="3" fontId="4" fillId="2" borderId="36" xfId="0" applyNumberFormat="1" applyFont="1" applyFill="1" applyBorder="1" applyAlignment="1">
      <alignment horizontal="right" indent="1"/>
    </xf>
    <xf numFmtId="3" fontId="4" fillId="2" borderId="37" xfId="0" applyNumberFormat="1" applyFont="1" applyFill="1" applyBorder="1" applyAlignment="1">
      <alignment horizontal="right" indent="1"/>
    </xf>
    <xf numFmtId="3" fontId="4" fillId="2" borderId="7" xfId="0" applyNumberFormat="1" applyFont="1" applyFill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3" fontId="12" fillId="2" borderId="28" xfId="0" applyNumberFormat="1" applyFont="1" applyFill="1" applyBorder="1"/>
    <xf numFmtId="3" fontId="4" fillId="2" borderId="28" xfId="0" applyNumberFormat="1" applyFont="1" applyFill="1" applyBorder="1" applyAlignment="1">
      <alignment horizontal="left" wrapText="1"/>
    </xf>
    <xf numFmtId="3" fontId="11" fillId="2" borderId="28" xfId="0" applyNumberFormat="1" applyFont="1" applyFill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left"/>
    </xf>
    <xf numFmtId="3" fontId="0" fillId="2" borderId="28" xfId="0" applyNumberFormat="1" applyFill="1" applyBorder="1"/>
    <xf numFmtId="3" fontId="4" fillId="2" borderId="42" xfId="0" applyNumberFormat="1" applyFont="1" applyFill="1" applyBorder="1"/>
    <xf numFmtId="3" fontId="4" fillId="2" borderId="18" xfId="0" applyNumberFormat="1" applyFont="1" applyFill="1" applyBorder="1" applyAlignment="1">
      <alignment vertical="top"/>
    </xf>
    <xf numFmtId="3" fontId="4" fillId="2" borderId="28" xfId="0" applyNumberFormat="1" applyFont="1" applyFill="1" applyBorder="1" applyAlignment="1">
      <alignment vertical="top"/>
    </xf>
    <xf numFmtId="3" fontId="11" fillId="2" borderId="28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wrapText="1"/>
    </xf>
    <xf numFmtId="3" fontId="0" fillId="2" borderId="0" xfId="0" applyNumberFormat="1" applyFill="1" applyBorder="1"/>
    <xf numFmtId="3" fontId="0" fillId="2" borderId="2" xfId="0" applyNumberFormat="1" applyFill="1" applyBorder="1" applyAlignment="1">
      <alignment horizontal="left" vertical="center"/>
    </xf>
    <xf numFmtId="3" fontId="4" fillId="2" borderId="18" xfId="0" applyNumberFormat="1" applyFont="1" applyFill="1" applyBorder="1"/>
    <xf numFmtId="3" fontId="4" fillId="2" borderId="28" xfId="0" applyNumberFormat="1" applyFont="1" applyFill="1" applyBorder="1"/>
    <xf numFmtId="3" fontId="4" fillId="2" borderId="26" xfId="0" applyNumberFormat="1" applyFont="1" applyFill="1" applyBorder="1" applyAlignment="1">
      <alignment vertical="top" wrapText="1"/>
    </xf>
    <xf numFmtId="1" fontId="0" fillId="2" borderId="0" xfId="0" applyNumberFormat="1" applyFill="1"/>
    <xf numFmtId="0" fontId="22" fillId="0" borderId="0" xfId="0" applyFont="1"/>
    <xf numFmtId="0" fontId="23" fillId="0" borderId="0" xfId="3" applyFont="1" applyAlignment="1" applyProtection="1"/>
    <xf numFmtId="166" fontId="0" fillId="2" borderId="0" xfId="0" applyNumberFormat="1" applyFont="1" applyFill="1"/>
    <xf numFmtId="0" fontId="23" fillId="0" borderId="0" xfId="3" quotePrefix="1" applyFont="1" applyAlignment="1" applyProtection="1"/>
    <xf numFmtId="0" fontId="24" fillId="0" borderId="0" xfId="0" applyFont="1"/>
    <xf numFmtId="0" fontId="9" fillId="2" borderId="1" xfId="0" applyFont="1" applyFill="1" applyBorder="1" applyAlignment="1">
      <alignment horizontal="center"/>
    </xf>
    <xf numFmtId="0" fontId="17" fillId="2" borderId="0" xfId="0" applyFont="1" applyFill="1" applyAlignment="1"/>
    <xf numFmtId="0" fontId="21" fillId="2" borderId="0" xfId="0" applyFont="1" applyFill="1"/>
    <xf numFmtId="0" fontId="10" fillId="2" borderId="2" xfId="0" applyFont="1" applyFill="1" applyBorder="1" applyAlignment="1">
      <alignment horizontal="center"/>
    </xf>
    <xf numFmtId="2" fontId="7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9" fillId="2" borderId="29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vertical="top" wrapText="1"/>
    </xf>
    <xf numFmtId="3" fontId="4" fillId="2" borderId="19" xfId="0" applyNumberFormat="1" applyFont="1" applyFill="1" applyBorder="1" applyAlignment="1">
      <alignment vertical="top"/>
    </xf>
    <xf numFmtId="3" fontId="4" fillId="2" borderId="29" xfId="0" applyNumberFormat="1" applyFont="1" applyFill="1" applyBorder="1" applyAlignment="1">
      <alignment vertical="top"/>
    </xf>
    <xf numFmtId="3" fontId="11" fillId="2" borderId="29" xfId="0" applyNumberFormat="1" applyFont="1" applyFill="1" applyBorder="1" applyAlignment="1">
      <alignment vertical="top"/>
    </xf>
    <xf numFmtId="3" fontId="4" fillId="2" borderId="27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/>
    <xf numFmtId="164" fontId="7" fillId="2" borderId="18" xfId="0" applyNumberFormat="1" applyFont="1" applyFill="1" applyBorder="1"/>
    <xf numFmtId="0" fontId="6" fillId="2" borderId="0" xfId="0" applyFont="1" applyFill="1" applyAlignment="1"/>
    <xf numFmtId="0" fontId="9" fillId="2" borderId="29" xfId="0" applyFont="1" applyFill="1" applyBorder="1"/>
    <xf numFmtId="0" fontId="8" fillId="2" borderId="29" xfId="0" applyFont="1" applyFill="1" applyBorder="1"/>
    <xf numFmtId="0" fontId="8" fillId="2" borderId="0" xfId="0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2" borderId="2" xfId="0" applyFont="1" applyFill="1" applyBorder="1"/>
    <xf numFmtId="167" fontId="4" fillId="2" borderId="36" xfId="0" applyNumberFormat="1" applyFont="1" applyFill="1" applyBorder="1"/>
    <xf numFmtId="167" fontId="4" fillId="2" borderId="12" xfId="0" applyNumberFormat="1" applyFont="1" applyFill="1" applyBorder="1"/>
    <xf numFmtId="167" fontId="4" fillId="2" borderId="37" xfId="0" applyNumberFormat="1" applyFont="1" applyFill="1" applyBorder="1"/>
    <xf numFmtId="167" fontId="4" fillId="2" borderId="38" xfId="0" applyNumberFormat="1" applyFont="1" applyFill="1" applyBorder="1"/>
    <xf numFmtId="167" fontId="4" fillId="2" borderId="13" xfId="0" applyNumberFormat="1" applyFont="1" applyFill="1" applyBorder="1"/>
    <xf numFmtId="167" fontId="4" fillId="2" borderId="39" xfId="0" applyNumberFormat="1" applyFont="1" applyFill="1" applyBorder="1"/>
    <xf numFmtId="167" fontId="4" fillId="2" borderId="36" xfId="0" applyNumberFormat="1" applyFont="1" applyFill="1" applyBorder="1" applyAlignment="1">
      <alignment horizontal="right" indent="1"/>
    </xf>
    <xf numFmtId="167" fontId="4" fillId="2" borderId="37" xfId="0" applyNumberFormat="1" applyFont="1" applyFill="1" applyBorder="1" applyAlignment="1">
      <alignment horizontal="right" indent="1"/>
    </xf>
    <xf numFmtId="167" fontId="4" fillId="2" borderId="18" xfId="0" applyNumberFormat="1" applyFont="1" applyFill="1" applyBorder="1" applyAlignment="1">
      <alignment horizontal="right" indent="1"/>
    </xf>
    <xf numFmtId="167" fontId="4" fillId="2" borderId="6" xfId="0" applyNumberFormat="1" applyFont="1" applyFill="1" applyBorder="1" applyAlignment="1">
      <alignment horizontal="right" indent="1"/>
    </xf>
    <xf numFmtId="167" fontId="4" fillId="2" borderId="38" xfId="0" applyNumberFormat="1" applyFont="1" applyFill="1" applyBorder="1" applyAlignment="1">
      <alignment horizontal="right" indent="1"/>
    </xf>
    <xf numFmtId="167" fontId="4" fillId="2" borderId="39" xfId="0" applyNumberFormat="1" applyFont="1" applyFill="1" applyBorder="1" applyAlignment="1">
      <alignment horizontal="right" indent="1"/>
    </xf>
    <xf numFmtId="167" fontId="4" fillId="2" borderId="28" xfId="0" applyNumberFormat="1" applyFont="1" applyFill="1" applyBorder="1" applyAlignment="1">
      <alignment horizontal="right" indent="1"/>
    </xf>
    <xf numFmtId="167" fontId="4" fillId="2" borderId="8" xfId="0" applyNumberFormat="1" applyFont="1" applyFill="1" applyBorder="1" applyAlignment="1">
      <alignment horizontal="right" indent="1"/>
    </xf>
    <xf numFmtId="167" fontId="3" fillId="2" borderId="40" xfId="0" applyNumberFormat="1" applyFont="1" applyFill="1" applyBorder="1" applyAlignment="1">
      <alignment horizontal="right" indent="1"/>
    </xf>
    <xf numFmtId="167" fontId="3" fillId="2" borderId="41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/>
    <xf numFmtId="167" fontId="4" fillId="2" borderId="6" xfId="0" applyNumberFormat="1" applyFont="1" applyFill="1" applyBorder="1"/>
    <xf numFmtId="167" fontId="4" fillId="2" borderId="9" xfId="0" applyNumberFormat="1" applyFont="1" applyFill="1" applyBorder="1"/>
    <xf numFmtId="167" fontId="4" fillId="2" borderId="8" xfId="0" applyNumberFormat="1" applyFont="1" applyFill="1" applyBorder="1"/>
    <xf numFmtId="167" fontId="4" fillId="2" borderId="9" xfId="0" applyNumberFormat="1" applyFont="1" applyFill="1" applyBorder="1" applyAlignment="1">
      <alignment horizontal="right" indent="1"/>
    </xf>
    <xf numFmtId="167" fontId="3" fillId="2" borderId="39" xfId="0" applyNumberFormat="1" applyFont="1" applyFill="1" applyBorder="1" applyAlignment="1">
      <alignment horizontal="right" indent="1"/>
    </xf>
    <xf numFmtId="167" fontId="4" fillId="2" borderId="7" xfId="0" applyNumberFormat="1" applyFont="1" applyFill="1" applyBorder="1" applyAlignment="1">
      <alignment horizontal="right" indent="1"/>
    </xf>
    <xf numFmtId="167" fontId="4" fillId="2" borderId="13" xfId="0" applyNumberFormat="1" applyFont="1" applyFill="1" applyBorder="1" applyAlignment="1">
      <alignment horizontal="right" indent="1"/>
    </xf>
    <xf numFmtId="167" fontId="3" fillId="2" borderId="14" xfId="0" applyNumberFormat="1" applyFont="1" applyFill="1" applyBorder="1" applyAlignment="1">
      <alignment horizontal="right" indent="1"/>
    </xf>
    <xf numFmtId="1" fontId="7" fillId="2" borderId="21" xfId="0" applyNumberFormat="1" applyFont="1" applyFill="1" applyBorder="1"/>
    <xf numFmtId="167" fontId="7" fillId="2" borderId="0" xfId="0" applyNumberFormat="1" applyFont="1" applyFill="1" applyBorder="1"/>
    <xf numFmtId="167" fontId="0" fillId="2" borderId="0" xfId="0" applyNumberFormat="1" applyFill="1"/>
    <xf numFmtId="166" fontId="0" fillId="2" borderId="0" xfId="0" applyNumberFormat="1" applyFill="1"/>
    <xf numFmtId="165" fontId="0" fillId="2" borderId="0" xfId="0" applyNumberFormat="1" applyFill="1"/>
    <xf numFmtId="0" fontId="9" fillId="2" borderId="0" xfId="0" applyFont="1" applyFill="1" applyBorder="1" applyAlignment="1"/>
    <xf numFmtId="9" fontId="0" fillId="2" borderId="0" xfId="2" applyFont="1" applyFill="1"/>
    <xf numFmtId="9" fontId="0" fillId="2" borderId="0" xfId="2" applyNumberFormat="1" applyFont="1" applyFill="1"/>
    <xf numFmtId="0" fontId="3" fillId="2" borderId="26" xfId="0" applyFont="1" applyFill="1" applyBorder="1"/>
    <xf numFmtId="0" fontId="3" fillId="2" borderId="43" xfId="0" applyFont="1" applyFill="1" applyBorder="1"/>
    <xf numFmtId="0" fontId="3" fillId="2" borderId="0" xfId="0" applyFont="1" applyFill="1"/>
    <xf numFmtId="164" fontId="3" fillId="2" borderId="0" xfId="0" applyNumberFormat="1" applyFont="1" applyFill="1"/>
    <xf numFmtId="164" fontId="11" fillId="2" borderId="0" xfId="0" applyNumberFormat="1" applyFont="1" applyFill="1"/>
    <xf numFmtId="164" fontId="11" fillId="2" borderId="44" xfId="0" applyNumberFormat="1" applyFont="1" applyFill="1" applyBorder="1"/>
    <xf numFmtId="0" fontId="3" fillId="2" borderId="43" xfId="4" applyFont="1" applyFill="1" applyBorder="1"/>
    <xf numFmtId="0" fontId="7" fillId="2" borderId="0" xfId="4" applyFont="1" applyFill="1"/>
    <xf numFmtId="0" fontId="4" fillId="2" borderId="0" xfId="4" applyFont="1" applyFill="1"/>
    <xf numFmtId="164" fontId="4" fillId="2" borderId="0" xfId="4" applyNumberFormat="1" applyFont="1" applyFill="1"/>
    <xf numFmtId="0" fontId="4" fillId="2" borderId="0" xfId="4" applyFont="1" applyFill="1" applyAlignment="1">
      <alignment horizontal="left" indent="1"/>
    </xf>
    <xf numFmtId="0" fontId="4" fillId="2" borderId="44" xfId="4" applyFont="1" applyFill="1" applyBorder="1" applyAlignment="1">
      <alignment horizontal="left" indent="1"/>
    </xf>
    <xf numFmtId="0" fontId="1" fillId="2" borderId="0" xfId="4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5" applyFill="1" applyAlignment="1" applyProtection="1">
      <alignment horizontal="left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/>
    <xf numFmtId="3" fontId="7" fillId="2" borderId="28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7" fillId="2" borderId="28" xfId="0" applyNumberFormat="1" applyFont="1" applyFill="1" applyBorder="1"/>
    <xf numFmtId="3" fontId="7" fillId="2" borderId="29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9" fillId="2" borderId="28" xfId="0" applyNumberFormat="1" applyFont="1" applyFill="1" applyBorder="1"/>
    <xf numFmtId="3" fontId="7" fillId="2" borderId="32" xfId="0" applyNumberFormat="1" applyFont="1" applyFill="1" applyBorder="1" applyAlignment="1">
      <alignment horizontal="right"/>
    </xf>
    <xf numFmtId="3" fontId="7" fillId="2" borderId="29" xfId="0" applyNumberFormat="1" applyFont="1" applyFill="1" applyBorder="1" applyAlignment="1">
      <alignment horizontal="right"/>
    </xf>
    <xf numFmtId="168" fontId="0" fillId="2" borderId="0" xfId="0" applyNumberFormat="1" applyFill="1"/>
    <xf numFmtId="164" fontId="0" fillId="2" borderId="0" xfId="0" applyNumberFormat="1" applyFill="1" applyBorder="1"/>
    <xf numFmtId="0" fontId="10" fillId="2" borderId="0" xfId="0" applyFont="1" applyFill="1" applyBorder="1"/>
    <xf numFmtId="0" fontId="5" fillId="2" borderId="28" xfId="0" applyFont="1" applyFill="1" applyBorder="1" applyAlignment="1">
      <alignment vertical="top"/>
    </xf>
    <xf numFmtId="0" fontId="2" fillId="2" borderId="26" xfId="0" applyFont="1" applyFill="1" applyBorder="1" applyAlignment="1">
      <alignment wrapText="1"/>
    </xf>
    <xf numFmtId="0" fontId="32" fillId="2" borderId="0" xfId="0" applyFont="1" applyFill="1"/>
    <xf numFmtId="170" fontId="0" fillId="2" borderId="0" xfId="0" applyNumberFormat="1" applyFill="1"/>
    <xf numFmtId="170" fontId="32" fillId="2" borderId="0" xfId="0" applyNumberFormat="1" applyFont="1" applyFill="1"/>
    <xf numFmtId="165" fontId="2" fillId="2" borderId="0" xfId="0" applyNumberFormat="1" applyFont="1" applyFill="1"/>
    <xf numFmtId="168" fontId="2" fillId="2" borderId="0" xfId="0" applyNumberFormat="1" applyFont="1" applyFill="1"/>
    <xf numFmtId="170" fontId="2" fillId="2" borderId="0" xfId="0" applyNumberFormat="1" applyFont="1" applyFill="1"/>
    <xf numFmtId="3" fontId="2" fillId="2" borderId="0" xfId="0" applyNumberFormat="1" applyFont="1" applyFill="1"/>
    <xf numFmtId="169" fontId="2" fillId="2" borderId="0" xfId="0" applyNumberFormat="1" applyFont="1" applyFill="1"/>
    <xf numFmtId="1" fontId="2" fillId="2" borderId="0" xfId="0" applyNumberFormat="1" applyFont="1" applyFill="1"/>
    <xf numFmtId="171" fontId="0" fillId="2" borderId="0" xfId="0" applyNumberFormat="1" applyFill="1" applyBorder="1"/>
    <xf numFmtId="0" fontId="33" fillId="0" borderId="0" xfId="3" applyFont="1" applyAlignment="1" applyProtection="1"/>
    <xf numFmtId="0" fontId="0" fillId="2" borderId="23" xfId="0" applyFill="1" applyBorder="1"/>
    <xf numFmtId="0" fontId="8" fillId="2" borderId="0" xfId="0" applyFont="1" applyFill="1"/>
    <xf numFmtId="10" fontId="0" fillId="2" borderId="0" xfId="2" applyNumberFormat="1" applyFont="1" applyFill="1"/>
    <xf numFmtId="0" fontId="34" fillId="2" borderId="18" xfId="0" applyFont="1" applyFill="1" applyBorder="1" applyAlignment="1">
      <alignment horizontal="left" vertical="top" wrapText="1" readingOrder="1"/>
    </xf>
    <xf numFmtId="0" fontId="34" fillId="2" borderId="17" xfId="0" applyFont="1" applyFill="1" applyBorder="1" applyAlignment="1">
      <alignment horizontal="left" vertical="top" wrapText="1" readingOrder="1"/>
    </xf>
    <xf numFmtId="0" fontId="36" fillId="2" borderId="18" xfId="0" applyFont="1" applyFill="1" applyBorder="1" applyAlignment="1">
      <alignment horizontal="left" vertical="top" readingOrder="1"/>
    </xf>
    <xf numFmtId="0" fontId="36" fillId="2" borderId="1" xfId="0" applyFont="1" applyFill="1" applyBorder="1" applyAlignment="1">
      <alignment horizontal="left" vertical="top" readingOrder="1"/>
    </xf>
    <xf numFmtId="0" fontId="36" fillId="2" borderId="28" xfId="0" applyFont="1" applyFill="1" applyBorder="1" applyAlignment="1">
      <alignment horizontal="left" vertical="top" readingOrder="1"/>
    </xf>
    <xf numFmtId="0" fontId="36" fillId="2" borderId="0" xfId="0" applyFont="1" applyFill="1" applyBorder="1" applyAlignment="1">
      <alignment horizontal="left" vertical="top" readingOrder="1"/>
    </xf>
    <xf numFmtId="0" fontId="38" fillId="2" borderId="29" xfId="0" applyFont="1" applyFill="1" applyBorder="1" applyAlignment="1">
      <alignment horizontal="right" vertical="top" wrapText="1" readingOrder="1"/>
    </xf>
    <xf numFmtId="0" fontId="36" fillId="2" borderId="0" xfId="0" applyFont="1" applyFill="1" applyBorder="1" applyAlignment="1">
      <alignment vertical="top"/>
    </xf>
    <xf numFmtId="0" fontId="36" fillId="2" borderId="29" xfId="0" applyFont="1" applyFill="1" applyBorder="1" applyAlignment="1">
      <alignment horizontal="right" vertical="top" readingOrder="1"/>
    </xf>
    <xf numFmtId="0" fontId="36" fillId="2" borderId="26" xfId="0" applyFont="1" applyFill="1" applyBorder="1" applyAlignment="1">
      <alignment vertical="top"/>
    </xf>
    <xf numFmtId="0" fontId="36" fillId="2" borderId="2" xfId="0" applyFont="1" applyFill="1" applyBorder="1" applyAlignment="1">
      <alignment horizontal="right" vertical="top" readingOrder="1"/>
    </xf>
    <xf numFmtId="0" fontId="19" fillId="2" borderId="0" xfId="0" applyFont="1" applyFill="1" applyBorder="1" applyAlignment="1"/>
    <xf numFmtId="0" fontId="19" fillId="2" borderId="2" xfId="0" applyFont="1" applyFill="1" applyBorder="1" applyAlignment="1"/>
    <xf numFmtId="0" fontId="22" fillId="0" borderId="0" xfId="0" applyFont="1" applyFill="1"/>
    <xf numFmtId="0" fontId="0" fillId="2" borderId="1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34" fillId="2" borderId="45" xfId="0" applyFont="1" applyFill="1" applyBorder="1" applyAlignment="1">
      <alignment horizontal="left" vertical="top" wrapText="1" readingOrder="1"/>
    </xf>
    <xf numFmtId="167" fontId="4" fillId="2" borderId="0" xfId="1" applyNumberFormat="1" applyFill="1"/>
    <xf numFmtId="9" fontId="4" fillId="2" borderId="0" xfId="2" applyFont="1" applyFill="1"/>
    <xf numFmtId="0" fontId="39" fillId="0" borderId="0" xfId="0" applyFont="1"/>
    <xf numFmtId="0" fontId="33" fillId="0" borderId="0" xfId="3" quotePrefix="1" applyFont="1" applyAlignment="1" applyProtection="1"/>
    <xf numFmtId="3" fontId="33" fillId="0" borderId="0" xfId="3" applyNumberFormat="1" applyFont="1" applyAlignment="1" applyProtection="1"/>
    <xf numFmtId="0" fontId="33" fillId="0" borderId="0" xfId="3" applyFont="1" applyFill="1" applyAlignment="1" applyProtection="1"/>
    <xf numFmtId="0" fontId="4" fillId="2" borderId="2" xfId="1" applyFill="1" applyBorder="1"/>
    <xf numFmtId="0" fontId="34" fillId="2" borderId="29" xfId="0" applyFont="1" applyFill="1" applyBorder="1" applyAlignment="1">
      <alignment horizontal="right" vertical="top" wrapText="1" readingOrder="1"/>
    </xf>
    <xf numFmtId="0" fontId="4" fillId="2" borderId="29" xfId="0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/>
    <xf numFmtId="0" fontId="6" fillId="2" borderId="0" xfId="0" applyFont="1" applyFill="1" applyBorder="1" applyAlignment="1"/>
    <xf numFmtId="0" fontId="6" fillId="2" borderId="0" xfId="4" applyFont="1" applyFill="1"/>
    <xf numFmtId="3" fontId="23" fillId="0" borderId="0" xfId="3" applyNumberFormat="1" applyFont="1" applyAlignment="1" applyProtection="1"/>
    <xf numFmtId="0" fontId="23" fillId="0" borderId="0" xfId="3" applyFont="1" applyFill="1" applyAlignment="1" applyProtection="1"/>
    <xf numFmtId="0" fontId="0" fillId="2" borderId="0" xfId="0" applyFill="1" applyAlignment="1">
      <alignment horizontal="right"/>
    </xf>
    <xf numFmtId="0" fontId="41" fillId="2" borderId="19" xfId="0" applyFont="1" applyFill="1" applyBorder="1" applyAlignment="1">
      <alignment horizontal="right" vertical="top" wrapText="1" readingOrder="1"/>
    </xf>
    <xf numFmtId="0" fontId="41" fillId="2" borderId="29" xfId="0" applyFont="1" applyFill="1" applyBorder="1" applyAlignment="1">
      <alignment horizontal="right" vertical="top" wrapText="1" readingOrder="1"/>
    </xf>
    <xf numFmtId="0" fontId="34" fillId="2" borderId="46" xfId="0" applyFont="1" applyFill="1" applyBorder="1" applyAlignment="1">
      <alignment horizontal="left" vertical="top" wrapText="1" readingOrder="1"/>
    </xf>
    <xf numFmtId="164" fontId="7" fillId="2" borderId="26" xfId="0" applyNumberFormat="1" applyFont="1" applyFill="1" applyBorder="1"/>
    <xf numFmtId="164" fontId="7" fillId="2" borderId="2" xfId="0" applyNumberFormat="1" applyFont="1" applyFill="1" applyBorder="1"/>
    <xf numFmtId="164" fontId="7" fillId="2" borderId="33" xfId="0" applyNumberFormat="1" applyFont="1" applyFill="1" applyBorder="1"/>
    <xf numFmtId="0" fontId="0" fillId="2" borderId="26" xfId="0" applyFill="1" applyBorder="1"/>
    <xf numFmtId="3" fontId="7" fillId="2" borderId="26" xfId="0" applyNumberFormat="1" applyFont="1" applyFill="1" applyBorder="1"/>
    <xf numFmtId="2" fontId="0" fillId="2" borderId="0" xfId="0" applyNumberFormat="1" applyFill="1"/>
    <xf numFmtId="2" fontId="0" fillId="2" borderId="0" xfId="2" applyNumberFormat="1" applyFont="1" applyFill="1"/>
    <xf numFmtId="3" fontId="9" fillId="2" borderId="15" xfId="0" applyNumberFormat="1" applyFont="1" applyFill="1" applyBorder="1"/>
    <xf numFmtId="3" fontId="7" fillId="2" borderId="32" xfId="0" applyNumberFormat="1" applyFont="1" applyFill="1" applyBorder="1"/>
    <xf numFmtId="3" fontId="9" fillId="2" borderId="32" xfId="0" applyNumberFormat="1" applyFont="1" applyFill="1" applyBorder="1"/>
    <xf numFmtId="0" fontId="1" fillId="2" borderId="0" xfId="4" applyFill="1" applyAlignment="1">
      <alignment wrapText="1"/>
    </xf>
    <xf numFmtId="171" fontId="0" fillId="2" borderId="0" xfId="0" applyNumberFormat="1" applyFill="1"/>
    <xf numFmtId="165" fontId="0" fillId="2" borderId="0" xfId="0" applyNumberFormat="1" applyFill="1" applyBorder="1"/>
    <xf numFmtId="0" fontId="9" fillId="2" borderId="1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/>
    </xf>
    <xf numFmtId="3" fontId="7" fillId="2" borderId="33" xfId="0" applyNumberFormat="1" applyFont="1" applyFill="1" applyBorder="1"/>
    <xf numFmtId="0" fontId="4" fillId="2" borderId="1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 wrapText="1"/>
    </xf>
    <xf numFmtId="0" fontId="36" fillId="2" borderId="28" xfId="0" applyFont="1" applyFill="1" applyBorder="1" applyAlignment="1">
      <alignment vertical="top"/>
    </xf>
    <xf numFmtId="172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2" fillId="2" borderId="0" xfId="0" applyNumberFormat="1" applyFont="1" applyFill="1"/>
    <xf numFmtId="164" fontId="9" fillId="2" borderId="19" xfId="0" applyNumberFormat="1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0" fillId="2" borderId="27" xfId="0" applyFill="1" applyBorder="1"/>
    <xf numFmtId="0" fontId="7" fillId="2" borderId="0" xfId="0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3" fontId="7" fillId="2" borderId="0" xfId="0" applyNumberFormat="1" applyFont="1" applyFill="1" applyBorder="1" applyAlignment="1">
      <alignment horizontal="right" indent="1"/>
    </xf>
    <xf numFmtId="0" fontId="9" fillId="2" borderId="2" xfId="0" applyFont="1" applyFill="1" applyBorder="1" applyAlignment="1">
      <alignment horizontal="right" indent="1"/>
    </xf>
    <xf numFmtId="164" fontId="3" fillId="2" borderId="2" xfId="0" applyNumberFormat="1" applyFont="1" applyFill="1" applyBorder="1" applyAlignment="1">
      <alignment horizontal="right" indent="1"/>
    </xf>
    <xf numFmtId="1" fontId="9" fillId="2" borderId="2" xfId="0" applyNumberFormat="1" applyFont="1" applyFill="1" applyBorder="1" applyAlignment="1">
      <alignment horizontal="right" indent="1"/>
    </xf>
    <xf numFmtId="164" fontId="7" fillId="2" borderId="30" xfId="0" applyNumberFormat="1" applyFont="1" applyFill="1" applyBorder="1" applyAlignment="1">
      <alignment horizontal="right" indent="1"/>
    </xf>
    <xf numFmtId="164" fontId="7" fillId="2" borderId="15" xfId="0" applyNumberFormat="1" applyFont="1" applyFill="1" applyBorder="1" applyAlignment="1">
      <alignment horizontal="right" indent="1"/>
    </xf>
    <xf numFmtId="164" fontId="7" fillId="2" borderId="31" xfId="0" applyNumberFormat="1" applyFont="1" applyFill="1" applyBorder="1" applyAlignment="1">
      <alignment horizontal="right" indent="1"/>
    </xf>
    <xf numFmtId="164" fontId="7" fillId="2" borderId="34" xfId="0" applyNumberFormat="1" applyFont="1" applyFill="1" applyBorder="1" applyAlignment="1">
      <alignment horizontal="right" indent="1"/>
    </xf>
    <xf numFmtId="164" fontId="7" fillId="2" borderId="4" xfId="0" applyNumberFormat="1" applyFont="1" applyFill="1" applyBorder="1" applyAlignment="1">
      <alignment horizontal="right" indent="1"/>
    </xf>
    <xf numFmtId="164" fontId="7" fillId="2" borderId="32" xfId="0" applyNumberFormat="1" applyFont="1" applyFill="1" applyBorder="1" applyAlignment="1">
      <alignment horizontal="right" indent="1"/>
    </xf>
    <xf numFmtId="164" fontId="7" fillId="2" borderId="21" xfId="0" applyNumberFormat="1" applyFont="1" applyFill="1" applyBorder="1" applyAlignment="1">
      <alignment horizontal="right" indent="1"/>
    </xf>
    <xf numFmtId="164" fontId="7" fillId="2" borderId="22" xfId="0" applyNumberFormat="1" applyFont="1" applyFill="1" applyBorder="1" applyAlignment="1">
      <alignment horizontal="right" indent="1"/>
    </xf>
    <xf numFmtId="164" fontId="9" fillId="2" borderId="21" xfId="0" applyNumberFormat="1" applyFont="1" applyFill="1" applyBorder="1" applyAlignment="1">
      <alignment horizontal="right" indent="1"/>
    </xf>
    <xf numFmtId="164" fontId="9" fillId="2" borderId="32" xfId="0" applyNumberFormat="1" applyFont="1" applyFill="1" applyBorder="1" applyAlignment="1">
      <alignment horizontal="right" indent="1"/>
    </xf>
    <xf numFmtId="164" fontId="9" fillId="2" borderId="22" xfId="0" applyNumberFormat="1" applyFont="1" applyFill="1" applyBorder="1" applyAlignment="1">
      <alignment horizontal="right" indent="1"/>
    </xf>
    <xf numFmtId="164" fontId="9" fillId="2" borderId="34" xfId="0" applyNumberFormat="1" applyFont="1" applyFill="1" applyBorder="1" applyAlignment="1">
      <alignment horizontal="right" indent="1"/>
    </xf>
    <xf numFmtId="164" fontId="9" fillId="2" borderId="4" xfId="0" applyNumberFormat="1" applyFont="1" applyFill="1" applyBorder="1" applyAlignment="1">
      <alignment horizontal="right" indent="1"/>
    </xf>
    <xf numFmtId="164" fontId="9" fillId="2" borderId="5" xfId="0" applyNumberFormat="1" applyFont="1" applyFill="1" applyBorder="1" applyAlignment="1">
      <alignment horizontal="right" indent="1"/>
    </xf>
    <xf numFmtId="164" fontId="9" fillId="2" borderId="25" xfId="0" applyNumberFormat="1" applyFont="1" applyFill="1" applyBorder="1" applyAlignment="1">
      <alignment horizontal="right" indent="1"/>
    </xf>
    <xf numFmtId="164" fontId="9" fillId="2" borderId="35" xfId="0" applyNumberFormat="1" applyFont="1" applyFill="1" applyBorder="1" applyAlignment="1">
      <alignment horizontal="right" indent="1"/>
    </xf>
    <xf numFmtId="1" fontId="4" fillId="2" borderId="36" xfId="0" applyNumberFormat="1" applyFont="1" applyFill="1" applyBorder="1" applyAlignment="1">
      <alignment horizontal="right" indent="1"/>
    </xf>
    <xf numFmtId="1" fontId="4" fillId="2" borderId="12" xfId="0" applyNumberFormat="1" applyFont="1" applyFill="1" applyBorder="1" applyAlignment="1">
      <alignment horizontal="right" indent="1"/>
    </xf>
    <xf numFmtId="1" fontId="4" fillId="2" borderId="37" xfId="0" applyNumberFormat="1" applyFont="1" applyFill="1" applyBorder="1" applyAlignment="1">
      <alignment horizontal="right" indent="1"/>
    </xf>
    <xf numFmtId="3" fontId="4" fillId="2" borderId="12" xfId="0" applyNumberFormat="1" applyFont="1" applyFill="1" applyBorder="1" applyAlignment="1">
      <alignment horizontal="right" indent="1"/>
    </xf>
    <xf numFmtId="1" fontId="4" fillId="2" borderId="38" xfId="0" applyNumberFormat="1" applyFont="1" applyFill="1" applyBorder="1" applyAlignment="1">
      <alignment horizontal="right" indent="1"/>
    </xf>
    <xf numFmtId="1" fontId="4" fillId="2" borderId="39" xfId="0" applyNumberFormat="1" applyFont="1" applyFill="1" applyBorder="1" applyAlignment="1">
      <alignment horizontal="right" indent="1"/>
    </xf>
    <xf numFmtId="3" fontId="4" fillId="2" borderId="38" xfId="0" applyNumberFormat="1" applyFont="1" applyFill="1" applyBorder="1" applyAlignment="1">
      <alignment horizontal="right" indent="1"/>
    </xf>
    <xf numFmtId="3" fontId="4" fillId="2" borderId="13" xfId="0" applyNumberFormat="1" applyFont="1" applyFill="1" applyBorder="1" applyAlignment="1">
      <alignment horizontal="right" indent="1"/>
    </xf>
    <xf numFmtId="3" fontId="4" fillId="2" borderId="39" xfId="0" applyNumberFormat="1" applyFont="1" applyFill="1" applyBorder="1" applyAlignment="1">
      <alignment horizontal="right" indent="1"/>
    </xf>
    <xf numFmtId="3" fontId="4" fillId="0" borderId="39" xfId="0" applyNumberFormat="1" applyFont="1" applyFill="1" applyBorder="1" applyAlignment="1">
      <alignment horizontal="right" indent="1"/>
    </xf>
    <xf numFmtId="1" fontId="3" fillId="2" borderId="38" xfId="0" applyNumberFormat="1" applyFont="1" applyFill="1" applyBorder="1" applyAlignment="1">
      <alignment horizontal="right" indent="1"/>
    </xf>
    <xf numFmtId="1" fontId="3" fillId="2" borderId="13" xfId="0" applyNumberFormat="1" applyFont="1" applyFill="1" applyBorder="1" applyAlignment="1">
      <alignment horizontal="right" indent="1"/>
    </xf>
    <xf numFmtId="1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indent="1"/>
    </xf>
    <xf numFmtId="3" fontId="3" fillId="2" borderId="13" xfId="0" applyNumberFormat="1" applyFont="1" applyFill="1" applyBorder="1" applyAlignment="1">
      <alignment horizontal="right" indent="1"/>
    </xf>
    <xf numFmtId="3" fontId="3" fillId="2" borderId="39" xfId="0" applyNumberFormat="1" applyFont="1" applyFill="1" applyBorder="1" applyAlignment="1">
      <alignment horizontal="right" indent="1"/>
    </xf>
    <xf numFmtId="3" fontId="3" fillId="2" borderId="38" xfId="0" applyNumberFormat="1" applyFont="1" applyFill="1" applyBorder="1" applyAlignment="1">
      <alignment horizontal="right" vertical="center" indent="1"/>
    </xf>
    <xf numFmtId="3" fontId="3" fillId="2" borderId="13" xfId="0" applyNumberFormat="1" applyFont="1" applyFill="1" applyBorder="1" applyAlignment="1">
      <alignment horizontal="right" vertical="center" indent="1"/>
    </xf>
    <xf numFmtId="3" fontId="3" fillId="2" borderId="39" xfId="0" applyNumberFormat="1" applyFont="1" applyFill="1" applyBorder="1" applyAlignment="1">
      <alignment horizontal="right" vertical="center" indent="1"/>
    </xf>
    <xf numFmtId="1" fontId="3" fillId="2" borderId="38" xfId="0" applyNumberFormat="1" applyFont="1" applyFill="1" applyBorder="1" applyAlignment="1">
      <alignment horizontal="right" vertical="center" indent="1"/>
    </xf>
    <xf numFmtId="1" fontId="3" fillId="2" borderId="13" xfId="0" applyNumberFormat="1" applyFont="1" applyFill="1" applyBorder="1" applyAlignment="1">
      <alignment horizontal="right" vertical="center" indent="1"/>
    </xf>
    <xf numFmtId="1" fontId="3" fillId="2" borderId="39" xfId="0" applyNumberFormat="1" applyFont="1" applyFill="1" applyBorder="1" applyAlignment="1">
      <alignment horizontal="right" vertical="center" indent="1"/>
    </xf>
    <xf numFmtId="1" fontId="3" fillId="2" borderId="40" xfId="0" applyNumberFormat="1" applyFont="1" applyFill="1" applyBorder="1" applyAlignment="1">
      <alignment horizontal="right" indent="1"/>
    </xf>
    <xf numFmtId="1" fontId="3" fillId="2" borderId="41" xfId="0" applyNumberFormat="1" applyFont="1" applyFill="1" applyBorder="1" applyAlignment="1">
      <alignment horizontal="right" indent="1"/>
    </xf>
    <xf numFmtId="164" fontId="4" fillId="2" borderId="3" xfId="0" applyNumberFormat="1" applyFont="1" applyFill="1" applyBorder="1" applyAlignment="1">
      <alignment horizontal="right" indent="1"/>
    </xf>
    <xf numFmtId="164" fontId="4" fillId="2" borderId="4" xfId="0" applyNumberFormat="1" applyFont="1" applyFill="1" applyBorder="1" applyAlignment="1">
      <alignment horizontal="right" indent="1"/>
    </xf>
    <xf numFmtId="3" fontId="7" fillId="2" borderId="2" xfId="0" applyNumberFormat="1" applyFont="1" applyFill="1" applyBorder="1" applyAlignment="1">
      <alignment horizontal="right" indent="1"/>
    </xf>
    <xf numFmtId="3" fontId="3" fillId="2" borderId="0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/>
    </xf>
    <xf numFmtId="167" fontId="7" fillId="2" borderId="0" xfId="0" applyNumberFormat="1" applyFont="1" applyFill="1" applyBorder="1" applyAlignment="1">
      <alignment horizontal="right" indent="1"/>
    </xf>
    <xf numFmtId="167" fontId="7" fillId="2" borderId="29" xfId="0" applyNumberFormat="1" applyFont="1" applyFill="1" applyBorder="1" applyAlignment="1">
      <alignment horizontal="right" indent="1"/>
    </xf>
    <xf numFmtId="167" fontId="7" fillId="2" borderId="1" xfId="0" applyNumberFormat="1" applyFont="1" applyFill="1" applyBorder="1" applyAlignment="1">
      <alignment horizontal="right" indent="1"/>
    </xf>
    <xf numFmtId="167" fontId="0" fillId="2" borderId="29" xfId="0" applyNumberFormat="1" applyFill="1" applyBorder="1" applyAlignment="1">
      <alignment horizontal="right" indent="1"/>
    </xf>
    <xf numFmtId="167" fontId="7" fillId="2" borderId="2" xfId="0" applyNumberFormat="1" applyFont="1" applyFill="1" applyBorder="1" applyAlignment="1">
      <alignment horizontal="right" indent="1"/>
    </xf>
    <xf numFmtId="167" fontId="7" fillId="2" borderId="27" xfId="0" applyNumberFormat="1" applyFont="1" applyFill="1" applyBorder="1" applyAlignment="1">
      <alignment horizontal="right" indent="1"/>
    </xf>
    <xf numFmtId="167" fontId="0" fillId="2" borderId="27" xfId="0" applyNumberFormat="1" applyFill="1" applyBorder="1" applyAlignment="1">
      <alignment horizontal="right" indent="1"/>
    </xf>
    <xf numFmtId="167" fontId="4" fillId="2" borderId="12" xfId="0" applyNumberFormat="1" applyFont="1" applyFill="1" applyBorder="1" applyAlignment="1">
      <alignment horizontal="right" indent="1"/>
    </xf>
    <xf numFmtId="167" fontId="4" fillId="2" borderId="19" xfId="0" applyNumberFormat="1" applyFont="1" applyFill="1" applyBorder="1" applyAlignment="1">
      <alignment horizontal="right" indent="1"/>
    </xf>
    <xf numFmtId="167" fontId="4" fillId="2" borderId="29" xfId="0" applyNumberFormat="1" applyFont="1" applyFill="1" applyBorder="1" applyAlignment="1">
      <alignment horizontal="right" indent="1"/>
    </xf>
    <xf numFmtId="167" fontId="3" fillId="2" borderId="38" xfId="0" applyNumberFormat="1" applyFont="1" applyFill="1" applyBorder="1" applyAlignment="1">
      <alignment horizontal="right" indent="1"/>
    </xf>
    <xf numFmtId="167" fontId="3" fillId="2" borderId="13" xfId="0" applyNumberFormat="1" applyFont="1" applyFill="1" applyBorder="1" applyAlignment="1">
      <alignment horizontal="right" indent="1"/>
    </xf>
    <xf numFmtId="167" fontId="4" fillId="0" borderId="38" xfId="0" applyNumberFormat="1" applyFont="1" applyFill="1" applyBorder="1" applyAlignment="1">
      <alignment horizontal="right" indent="1"/>
    </xf>
    <xf numFmtId="167" fontId="38" fillId="2" borderId="18" xfId="0" applyNumberFormat="1" applyFont="1" applyFill="1" applyBorder="1" applyAlignment="1">
      <alignment horizontal="right" vertical="top" indent="1"/>
    </xf>
    <xf numFmtId="167" fontId="38" fillId="2" borderId="17" xfId="0" applyNumberFormat="1" applyFont="1" applyFill="1" applyBorder="1" applyAlignment="1">
      <alignment horizontal="right" vertical="top" indent="1"/>
    </xf>
    <xf numFmtId="167" fontId="34" fillId="2" borderId="17" xfId="0" applyNumberFormat="1" applyFont="1" applyFill="1" applyBorder="1" applyAlignment="1">
      <alignment horizontal="right" vertical="top" indent="1"/>
    </xf>
    <xf numFmtId="167" fontId="38" fillId="2" borderId="28" xfId="0" applyNumberFormat="1" applyFont="1" applyFill="1" applyBorder="1" applyAlignment="1">
      <alignment horizontal="right" vertical="top" indent="1"/>
    </xf>
    <xf numFmtId="167" fontId="38" fillId="2" borderId="20" xfId="0" applyNumberFormat="1" applyFont="1" applyFill="1" applyBorder="1" applyAlignment="1">
      <alignment horizontal="right" vertical="top" indent="1"/>
    </xf>
    <xf numFmtId="167" fontId="34" fillId="2" borderId="20" xfId="0" applyNumberFormat="1" applyFont="1" applyFill="1" applyBorder="1" applyAlignment="1">
      <alignment horizontal="right" vertical="top" indent="1"/>
    </xf>
    <xf numFmtId="167" fontId="34" fillId="2" borderId="28" xfId="0" applyNumberFormat="1" applyFont="1" applyFill="1" applyBorder="1" applyAlignment="1">
      <alignment horizontal="right" vertical="top" indent="1"/>
    </xf>
    <xf numFmtId="167" fontId="38" fillId="2" borderId="28" xfId="0" applyNumberFormat="1" applyFont="1" applyFill="1" applyBorder="1" applyAlignment="1">
      <alignment horizontal="right" indent="1"/>
    </xf>
    <xf numFmtId="167" fontId="34" fillId="2" borderId="26" xfId="0" applyNumberFormat="1" applyFont="1" applyFill="1" applyBorder="1" applyAlignment="1">
      <alignment horizontal="right" vertical="top" indent="1"/>
    </xf>
    <xf numFmtId="167" fontId="34" fillId="2" borderId="23" xfId="0" applyNumberFormat="1" applyFont="1" applyFill="1" applyBorder="1" applyAlignment="1">
      <alignment horizontal="right" vertical="top" indent="1"/>
    </xf>
    <xf numFmtId="164" fontId="38" fillId="2" borderId="18" xfId="0" applyNumberFormat="1" applyFont="1" applyFill="1" applyBorder="1" applyAlignment="1">
      <alignment horizontal="right" vertical="top" indent="1"/>
    </xf>
    <xf numFmtId="164" fontId="38" fillId="2" borderId="17" xfId="0" applyNumberFormat="1" applyFont="1" applyFill="1" applyBorder="1" applyAlignment="1">
      <alignment horizontal="right" vertical="top" indent="1"/>
    </xf>
    <xf numFmtId="164" fontId="38" fillId="2" borderId="28" xfId="0" applyNumberFormat="1" applyFont="1" applyFill="1" applyBorder="1" applyAlignment="1">
      <alignment horizontal="right" vertical="top" indent="1"/>
    </xf>
    <xf numFmtId="164" fontId="38" fillId="2" borderId="20" xfId="0" applyNumberFormat="1" applyFont="1" applyFill="1" applyBorder="1" applyAlignment="1">
      <alignment horizontal="right" vertical="top" indent="1"/>
    </xf>
    <xf numFmtId="164" fontId="34" fillId="2" borderId="28" xfId="0" applyNumberFormat="1" applyFont="1" applyFill="1" applyBorder="1" applyAlignment="1">
      <alignment horizontal="right" vertical="top" indent="1"/>
    </xf>
    <xf numFmtId="164" fontId="34" fillId="2" borderId="20" xfId="0" applyNumberFormat="1" applyFont="1" applyFill="1" applyBorder="1" applyAlignment="1">
      <alignment horizontal="right" vertical="top" indent="1"/>
    </xf>
    <xf numFmtId="164" fontId="34" fillId="2" borderId="26" xfId="0" applyNumberFormat="1" applyFont="1" applyFill="1" applyBorder="1" applyAlignment="1">
      <alignment horizontal="right" vertical="top" indent="1"/>
    </xf>
    <xf numFmtId="164" fontId="34" fillId="2" borderId="23" xfId="0" applyNumberFormat="1" applyFont="1" applyFill="1" applyBorder="1" applyAlignment="1">
      <alignment horizontal="right" vertical="top" indent="1"/>
    </xf>
    <xf numFmtId="167" fontId="7" fillId="2" borderId="21" xfId="0" applyNumberFormat="1" applyFont="1" applyFill="1" applyBorder="1" applyAlignment="1">
      <alignment horizontal="right" indent="1"/>
    </xf>
    <xf numFmtId="167" fontId="7" fillId="2" borderId="4" xfId="0" applyNumberFormat="1" applyFont="1" applyFill="1" applyBorder="1" applyAlignment="1">
      <alignment horizontal="right" indent="1"/>
    </xf>
    <xf numFmtId="167" fontId="7" fillId="2" borderId="22" xfId="0" applyNumberFormat="1" applyFont="1" applyFill="1" applyBorder="1" applyAlignment="1">
      <alignment horizontal="right" indent="1"/>
    </xf>
    <xf numFmtId="167" fontId="9" fillId="2" borderId="21" xfId="0" applyNumberFormat="1" applyFont="1" applyFill="1" applyBorder="1" applyAlignment="1">
      <alignment horizontal="right" indent="1"/>
    </xf>
    <xf numFmtId="167" fontId="9" fillId="2" borderId="4" xfId="0" applyNumberFormat="1" applyFont="1" applyFill="1" applyBorder="1" applyAlignment="1">
      <alignment horizontal="right" indent="1"/>
    </xf>
    <xf numFmtId="167" fontId="9" fillId="2" borderId="22" xfId="0" applyNumberFormat="1" applyFont="1" applyFill="1" applyBorder="1" applyAlignment="1">
      <alignment horizontal="right" indent="1"/>
    </xf>
    <xf numFmtId="167" fontId="7" fillId="2" borderId="24" xfId="0" applyNumberFormat="1" applyFont="1" applyFill="1" applyBorder="1" applyAlignment="1">
      <alignment horizontal="right" indent="1"/>
    </xf>
    <xf numFmtId="167" fontId="7" fillId="2" borderId="5" xfId="0" applyNumberFormat="1" applyFont="1" applyFill="1" applyBorder="1" applyAlignment="1">
      <alignment horizontal="right" indent="1"/>
    </xf>
    <xf numFmtId="167" fontId="7" fillId="2" borderId="25" xfId="0" applyNumberFormat="1" applyFont="1" applyFill="1" applyBorder="1" applyAlignment="1">
      <alignment horizontal="right" indent="1"/>
    </xf>
    <xf numFmtId="167" fontId="9" fillId="2" borderId="31" xfId="0" applyNumberFormat="1" applyFont="1" applyFill="1" applyBorder="1" applyAlignment="1">
      <alignment horizontal="right" indent="1"/>
    </xf>
    <xf numFmtId="167" fontId="9" fillId="2" borderId="25" xfId="0" applyNumberFormat="1" applyFont="1" applyFill="1" applyBorder="1" applyAlignment="1">
      <alignment horizontal="right" indent="1"/>
    </xf>
    <xf numFmtId="164" fontId="9" fillId="2" borderId="28" xfId="0" applyNumberFormat="1" applyFont="1" applyFill="1" applyBorder="1" applyAlignment="1">
      <alignment horizontal="right"/>
    </xf>
    <xf numFmtId="164" fontId="9" fillId="2" borderId="28" xfId="0" applyNumberFormat="1" applyFont="1" applyFill="1" applyBorder="1" applyAlignment="1">
      <alignment wrapText="1"/>
    </xf>
    <xf numFmtId="167" fontId="4" fillId="2" borderId="28" xfId="0" applyNumberFormat="1" applyFont="1" applyFill="1" applyBorder="1" applyAlignment="1"/>
    <xf numFmtId="167" fontId="3" fillId="2" borderId="26" xfId="0" applyNumberFormat="1" applyFont="1" applyFill="1" applyBorder="1" applyAlignment="1"/>
    <xf numFmtId="167" fontId="4" fillId="2" borderId="8" xfId="0" applyNumberFormat="1" applyFont="1" applyFill="1" applyBorder="1" applyAlignment="1"/>
    <xf numFmtId="167" fontId="3" fillId="2" borderId="10" xfId="0" applyNumberFormat="1" applyFont="1" applyFill="1" applyBorder="1" applyAlignment="1"/>
    <xf numFmtId="167" fontId="4" fillId="2" borderId="38" xfId="0" applyNumberFormat="1" applyFont="1" applyFill="1" applyBorder="1" applyAlignment="1"/>
    <xf numFmtId="167" fontId="3" fillId="2" borderId="40" xfId="0" applyNumberFormat="1" applyFont="1" applyFill="1" applyBorder="1" applyAlignment="1"/>
    <xf numFmtId="167" fontId="4" fillId="2" borderId="39" xfId="0" applyNumberFormat="1" applyFont="1" applyFill="1" applyBorder="1" applyAlignment="1"/>
    <xf numFmtId="167" fontId="3" fillId="2" borderId="41" xfId="0" applyNumberFormat="1" applyFont="1" applyFill="1" applyBorder="1" applyAlignment="1"/>
    <xf numFmtId="167" fontId="4" fillId="2" borderId="28" xfId="0" applyNumberFormat="1" applyFont="1" applyFill="1" applyBorder="1" applyAlignment="1">
      <alignment horizontal="right"/>
    </xf>
    <xf numFmtId="167" fontId="4" fillId="2" borderId="8" xfId="0" applyNumberFormat="1" applyFont="1" applyFill="1" applyBorder="1" applyAlignment="1">
      <alignment horizontal="right"/>
    </xf>
    <xf numFmtId="167" fontId="7" fillId="2" borderId="28" xfId="0" applyNumberFormat="1" applyFont="1" applyFill="1" applyBorder="1" applyAlignment="1"/>
    <xf numFmtId="167" fontId="7" fillId="2" borderId="26" xfId="0" applyNumberFormat="1" applyFont="1" applyFill="1" applyBorder="1" applyAlignment="1"/>
    <xf numFmtId="167" fontId="7" fillId="2" borderId="0" xfId="0" applyNumberFormat="1" applyFont="1" applyFill="1" applyBorder="1" applyAlignment="1"/>
    <xf numFmtId="167" fontId="7" fillId="2" borderId="2" xfId="0" applyNumberFormat="1" applyFont="1" applyFill="1" applyBorder="1" applyAlignment="1"/>
    <xf numFmtId="164" fontId="7" fillId="2" borderId="18" xfId="0" applyNumberFormat="1" applyFont="1" applyFill="1" applyBorder="1" applyAlignment="1"/>
    <xf numFmtId="164" fontId="7" fillId="2" borderId="28" xfId="0" applyNumberFormat="1" applyFont="1" applyFill="1" applyBorder="1" applyAlignment="1"/>
    <xf numFmtId="164" fontId="9" fillId="2" borderId="28" xfId="0" applyNumberFormat="1" applyFont="1" applyFill="1" applyBorder="1" applyAlignment="1"/>
    <xf numFmtId="164" fontId="9" fillId="2" borderId="32" xfId="0" applyNumberFormat="1" applyFont="1" applyFill="1" applyBorder="1" applyAlignment="1"/>
    <xf numFmtId="164" fontId="9" fillId="2" borderId="26" xfId="0" applyNumberFormat="1" applyFont="1" applyFill="1" applyBorder="1" applyAlignment="1"/>
    <xf numFmtId="164" fontId="7" fillId="2" borderId="15" xfId="0" applyNumberFormat="1" applyFont="1" applyFill="1" applyBorder="1" applyAlignment="1"/>
    <xf numFmtId="164" fontId="7" fillId="2" borderId="32" xfId="0" applyNumberFormat="1" applyFont="1" applyFill="1" applyBorder="1" applyAlignment="1"/>
    <xf numFmtId="164" fontId="9" fillId="2" borderId="33" xfId="0" applyNumberFormat="1" applyFont="1" applyFill="1" applyBorder="1" applyAlignment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/>
    <xf numFmtId="164" fontId="0" fillId="2" borderId="2" xfId="0" applyNumberFormat="1" applyFont="1" applyFill="1" applyBorder="1"/>
    <xf numFmtId="164" fontId="6" fillId="2" borderId="19" xfId="0" applyNumberFormat="1" applyFont="1" applyFill="1" applyBorder="1"/>
    <xf numFmtId="164" fontId="6" fillId="2" borderId="29" xfId="0" applyNumberFormat="1" applyFont="1" applyFill="1" applyBorder="1" applyAlignment="1"/>
    <xf numFmtId="164" fontId="0" fillId="2" borderId="27" xfId="0" applyNumberFormat="1" applyFont="1" applyFill="1" applyBorder="1"/>
    <xf numFmtId="164" fontId="0" fillId="2" borderId="0" xfId="0" applyNumberFormat="1" applyFont="1" applyFill="1" applyBorder="1"/>
    <xf numFmtId="164" fontId="0" fillId="2" borderId="19" xfId="0" applyNumberFormat="1" applyFont="1" applyFill="1" applyBorder="1"/>
    <xf numFmtId="164" fontId="6" fillId="2" borderId="34" xfId="0" applyNumberFormat="1" applyFont="1" applyFill="1" applyBorder="1" applyAlignment="1">
      <alignment horizontal="left"/>
    </xf>
    <xf numFmtId="164" fontId="0" fillId="2" borderId="35" xfId="0" applyNumberFormat="1" applyFont="1" applyFill="1" applyBorder="1"/>
    <xf numFmtId="164" fontId="6" fillId="2" borderId="29" xfId="0" applyNumberFormat="1" applyFont="1" applyFill="1" applyBorder="1" applyAlignment="1">
      <alignment horizontal="left"/>
    </xf>
    <xf numFmtId="3" fontId="6" fillId="2" borderId="34" xfId="0" applyNumberFormat="1" applyFont="1" applyFill="1" applyBorder="1"/>
    <xf numFmtId="3" fontId="0" fillId="2" borderId="35" xfId="0" applyNumberFormat="1" applyFont="1" applyFill="1" applyBorder="1"/>
    <xf numFmtId="3" fontId="6" fillId="2" borderId="29" xfId="0" applyNumberFormat="1" applyFont="1" applyFill="1" applyBorder="1"/>
    <xf numFmtId="3" fontId="0" fillId="2" borderId="27" xfId="0" applyNumberFormat="1" applyFont="1" applyFill="1" applyBorder="1"/>
    <xf numFmtId="3" fontId="6" fillId="2" borderId="0" xfId="0" applyNumberFormat="1" applyFont="1" applyFill="1" applyBorder="1"/>
    <xf numFmtId="164" fontId="0" fillId="2" borderId="16" xfId="0" applyNumberFormat="1" applyFont="1" applyFill="1" applyBorder="1" applyAlignment="1">
      <alignment horizontal="right" indent="1"/>
    </xf>
    <xf numFmtId="164" fontId="0" fillId="2" borderId="34" xfId="0" applyNumberFormat="1" applyFont="1" applyFill="1" applyBorder="1" applyAlignment="1">
      <alignment horizontal="right" indent="1"/>
    </xf>
    <xf numFmtId="164" fontId="14" fillId="2" borderId="34" xfId="0" applyNumberFormat="1" applyFont="1" applyFill="1" applyBorder="1" applyAlignment="1">
      <alignment horizontal="right" indent="1"/>
    </xf>
    <xf numFmtId="164" fontId="14" fillId="2" borderId="35" xfId="0" applyNumberFormat="1" applyFont="1" applyFill="1" applyBorder="1" applyAlignment="1">
      <alignment horizontal="right" indent="1"/>
    </xf>
    <xf numFmtId="164" fontId="0" fillId="2" borderId="29" xfId="0" applyNumberFormat="1" applyFont="1" applyFill="1" applyBorder="1" applyAlignment="1">
      <alignment horizontal="right" indent="1"/>
    </xf>
    <xf numFmtId="164" fontId="14" fillId="2" borderId="29" xfId="0" applyNumberFormat="1" applyFont="1" applyFill="1" applyBorder="1" applyAlignment="1">
      <alignment horizontal="right" indent="1"/>
    </xf>
    <xf numFmtId="164" fontId="14" fillId="2" borderId="27" xfId="0" applyNumberFormat="1" applyFont="1" applyFill="1" applyBorder="1" applyAlignment="1">
      <alignment horizontal="right" indent="1"/>
    </xf>
    <xf numFmtId="167" fontId="6" fillId="2" borderId="0" xfId="0" applyNumberFormat="1" applyFont="1" applyFill="1" applyBorder="1" applyAlignment="1"/>
    <xf numFmtId="167" fontId="6" fillId="2" borderId="29" xfId="0" applyNumberFormat="1" applyFont="1" applyFill="1" applyBorder="1" applyAlignment="1"/>
    <xf numFmtId="0" fontId="9" fillId="2" borderId="28" xfId="0" applyFont="1" applyFill="1" applyBorder="1" applyAlignment="1"/>
    <xf numFmtId="0" fontId="8" fillId="2" borderId="28" xfId="0" applyFont="1" applyFill="1" applyBorder="1" applyAlignment="1"/>
    <xf numFmtId="0" fontId="8" fillId="2" borderId="26" xfId="0" applyFont="1" applyFill="1" applyBorder="1" applyAlignment="1"/>
    <xf numFmtId="167" fontId="7" fillId="2" borderId="18" xfId="0" applyNumberFormat="1" applyFont="1" applyFill="1" applyBorder="1" applyAlignment="1"/>
    <xf numFmtId="0" fontId="0" fillId="2" borderId="0" xfId="0" applyFill="1" applyAlignment="1"/>
    <xf numFmtId="0" fontId="8" fillId="2" borderId="0" xfId="0" applyFont="1" applyFill="1" applyBorder="1" applyAlignment="1"/>
    <xf numFmtId="0" fontId="8" fillId="2" borderId="2" xfId="0" applyFont="1" applyFill="1" applyBorder="1" applyAlignment="1"/>
    <xf numFmtId="167" fontId="7" fillId="2" borderId="1" xfId="0" applyNumberFormat="1" applyFont="1" applyFill="1" applyBorder="1" applyAlignment="1"/>
    <xf numFmtId="1" fontId="0" fillId="2" borderId="0" xfId="2" applyNumberFormat="1" applyFont="1" applyFill="1" applyBorder="1"/>
    <xf numFmtId="0" fontId="36" fillId="2" borderId="28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17" fillId="2" borderId="19" xfId="0" applyFont="1" applyFill="1" applyBorder="1" applyAlignment="1">
      <alignment vertical="top"/>
    </xf>
    <xf numFmtId="0" fontId="34" fillId="2" borderId="18" xfId="0" applyFont="1" applyFill="1" applyBorder="1" applyAlignment="1">
      <alignment horizontal="left" vertical="top" readingOrder="1"/>
    </xf>
    <xf numFmtId="0" fontId="34" fillId="2" borderId="1" xfId="0" applyFont="1" applyFill="1" applyBorder="1" applyAlignment="1">
      <alignment horizontal="left" vertical="top" readingOrder="1"/>
    </xf>
    <xf numFmtId="167" fontId="41" fillId="2" borderId="39" xfId="0" applyNumberFormat="1" applyFont="1" applyFill="1" applyBorder="1" applyAlignment="1">
      <alignment horizontal="right" indent="1"/>
    </xf>
    <xf numFmtId="0" fontId="34" fillId="2" borderId="28" xfId="0" applyFont="1" applyFill="1" applyBorder="1" applyAlignment="1">
      <alignment horizontal="left" vertical="top" readingOrder="1"/>
    </xf>
    <xf numFmtId="0" fontId="34" fillId="2" borderId="0" xfId="0" applyFont="1" applyFill="1" applyBorder="1" applyAlignment="1">
      <alignment horizontal="left" vertical="top" readingOrder="1"/>
    </xf>
    <xf numFmtId="167" fontId="41" fillId="2" borderId="38" xfId="0" applyNumberFormat="1" applyFont="1" applyFill="1" applyBorder="1" applyAlignment="1">
      <alignment horizontal="right" indent="1"/>
    </xf>
    <xf numFmtId="0" fontId="34" fillId="2" borderId="0" xfId="0" applyFont="1" applyFill="1" applyBorder="1" applyAlignment="1">
      <alignment vertical="top"/>
    </xf>
    <xf numFmtId="0" fontId="34" fillId="2" borderId="29" xfId="0" applyFont="1" applyFill="1" applyBorder="1" applyAlignment="1">
      <alignment horizontal="right" vertical="top" readingOrder="1"/>
    </xf>
    <xf numFmtId="0" fontId="41" fillId="2" borderId="0" xfId="1" applyFont="1" applyFill="1" applyBorder="1"/>
    <xf numFmtId="0" fontId="34" fillId="2" borderId="26" xfId="0" applyFont="1" applyFill="1" applyBorder="1" applyAlignment="1">
      <alignment vertical="top"/>
    </xf>
    <xf numFmtId="0" fontId="34" fillId="2" borderId="2" xfId="0" applyFont="1" applyFill="1" applyBorder="1" applyAlignment="1">
      <alignment horizontal="right" vertical="top" readingOrder="1"/>
    </xf>
    <xf numFmtId="0" fontId="41" fillId="2" borderId="2" xfId="1" applyFont="1" applyFill="1" applyBorder="1"/>
    <xf numFmtId="0" fontId="41" fillId="2" borderId="0" xfId="1" applyFont="1" applyFill="1"/>
    <xf numFmtId="0" fontId="42" fillId="2" borderId="0" xfId="1" applyFont="1" applyFill="1"/>
    <xf numFmtId="0" fontId="4" fillId="2" borderId="0" xfId="4" applyFont="1" applyFill="1" applyAlignment="1"/>
    <xf numFmtId="0" fontId="11" fillId="2" borderId="0" xfId="4" applyFont="1" applyFill="1" applyAlignment="1"/>
    <xf numFmtId="0" fontId="11" fillId="2" borderId="44" xfId="4" applyFont="1" applyFill="1" applyBorder="1" applyAlignment="1"/>
    <xf numFmtId="0" fontId="7" fillId="2" borderId="0" xfId="0" applyFont="1" applyFill="1" applyAlignment="1"/>
    <xf numFmtId="164" fontId="7" fillId="2" borderId="26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/>
    <xf numFmtId="164" fontId="6" fillId="2" borderId="27" xfId="0" applyNumberFormat="1" applyFont="1" applyFill="1" applyBorder="1" applyAlignment="1"/>
    <xf numFmtId="164" fontId="43" fillId="2" borderId="0" xfId="0" applyNumberFormat="1" applyFont="1" applyFill="1" applyBorder="1"/>
    <xf numFmtId="164" fontId="43" fillId="2" borderId="29" xfId="0" applyNumberFormat="1" applyFont="1" applyFill="1" applyBorder="1"/>
    <xf numFmtId="164" fontId="14" fillId="2" borderId="0" xfId="0" applyNumberFormat="1" applyFont="1" applyFill="1" applyBorder="1"/>
    <xf numFmtId="164" fontId="14" fillId="2" borderId="29" xfId="0" applyNumberFormat="1" applyFont="1" applyFill="1" applyBorder="1"/>
    <xf numFmtId="1" fontId="7" fillId="2" borderId="2" xfId="0" applyNumberFormat="1" applyFont="1" applyFill="1" applyBorder="1"/>
    <xf numFmtId="164" fontId="9" fillId="0" borderId="34" xfId="0" applyNumberFormat="1" applyFont="1" applyFill="1" applyBorder="1" applyAlignment="1">
      <alignment horizontal="right" indent="1"/>
    </xf>
    <xf numFmtId="164" fontId="9" fillId="0" borderId="4" xfId="0" applyNumberFormat="1" applyFont="1" applyFill="1" applyBorder="1" applyAlignment="1">
      <alignment horizontal="right" indent="1"/>
    </xf>
    <xf numFmtId="164" fontId="9" fillId="0" borderId="32" xfId="0" applyNumberFormat="1" applyFont="1" applyFill="1" applyBorder="1" applyAlignment="1">
      <alignment horizontal="right" indent="1"/>
    </xf>
    <xf numFmtId="0" fontId="3" fillId="2" borderId="19" xfId="0" applyFont="1" applyFill="1" applyBorder="1" applyAlignment="1">
      <alignment horizontal="center" vertical="top"/>
    </xf>
    <xf numFmtId="169" fontId="0" fillId="2" borderId="0" xfId="0" applyNumberFormat="1" applyFill="1"/>
    <xf numFmtId="169" fontId="14" fillId="2" borderId="0" xfId="0" applyNumberFormat="1" applyFont="1" applyFill="1"/>
    <xf numFmtId="164" fontId="14" fillId="2" borderId="0" xfId="0" applyNumberFormat="1" applyFont="1" applyFill="1"/>
    <xf numFmtId="164" fontId="6" fillId="2" borderId="29" xfId="0" applyNumberFormat="1" applyFont="1" applyFill="1" applyBorder="1"/>
    <xf numFmtId="164" fontId="6" fillId="2" borderId="16" xfId="0" applyNumberFormat="1" applyFont="1" applyFill="1" applyBorder="1"/>
    <xf numFmtId="164" fontId="6" fillId="2" borderId="34" xfId="0" applyNumberFormat="1" applyFont="1" applyFill="1" applyBorder="1" applyAlignment="1">
      <alignment horizontal="right"/>
    </xf>
    <xf numFmtId="164" fontId="6" fillId="2" borderId="34" xfId="0" applyNumberFormat="1" applyFont="1" applyFill="1" applyBorder="1"/>
    <xf numFmtId="164" fontId="43" fillId="2" borderId="34" xfId="0" applyNumberFormat="1" applyFont="1" applyFill="1" applyBorder="1"/>
    <xf numFmtId="167" fontId="6" fillId="2" borderId="0" xfId="0" applyNumberFormat="1" applyFont="1" applyFill="1" applyBorder="1" applyAlignment="1">
      <alignment horizontal="right" indent="1"/>
    </xf>
    <xf numFmtId="167" fontId="6" fillId="2" borderId="29" xfId="0" applyNumberFormat="1" applyFont="1" applyFill="1" applyBorder="1" applyAlignment="1">
      <alignment horizontal="right" indent="1"/>
    </xf>
    <xf numFmtId="167" fontId="4" fillId="2" borderId="1" xfId="0" applyNumberFormat="1" applyFont="1" applyFill="1" applyBorder="1" applyAlignment="1">
      <alignment horizontal="right" indent="1"/>
    </xf>
    <xf numFmtId="167" fontId="4" fillId="2" borderId="0" xfId="0" applyNumberFormat="1" applyFont="1" applyFill="1" applyBorder="1" applyAlignment="1">
      <alignment horizontal="right" indent="1"/>
    </xf>
    <xf numFmtId="167" fontId="4" fillId="2" borderId="0" xfId="0" applyNumberFormat="1" applyFont="1" applyFill="1" applyBorder="1" applyAlignment="1"/>
    <xf numFmtId="167" fontId="3" fillId="2" borderId="2" xfId="0" applyNumberFormat="1" applyFont="1" applyFill="1" applyBorder="1" applyAlignment="1"/>
    <xf numFmtId="167" fontId="5" fillId="2" borderId="0" xfId="0" applyNumberFormat="1" applyFont="1" applyFill="1" applyBorder="1" applyAlignment="1"/>
    <xf numFmtId="0" fontId="44" fillId="2" borderId="0" xfId="4" applyFont="1" applyFill="1" applyAlignment="1">
      <alignment wrapText="1"/>
    </xf>
    <xf numFmtId="173" fontId="7" fillId="2" borderId="22" xfId="2" applyNumberFormat="1" applyFont="1" applyFill="1" applyBorder="1" applyAlignment="1">
      <alignment horizontal="right" indent="1"/>
    </xf>
    <xf numFmtId="0" fontId="0" fillId="2" borderId="0" xfId="0" applyNumberFormat="1" applyFill="1"/>
    <xf numFmtId="14" fontId="0" fillId="2" borderId="0" xfId="0" applyNumberFormat="1" applyFill="1"/>
    <xf numFmtId="3" fontId="7" fillId="2" borderId="27" xfId="0" applyNumberFormat="1" applyFont="1" applyFill="1" applyBorder="1"/>
    <xf numFmtId="3" fontId="7" fillId="2" borderId="35" xfId="0" applyNumberFormat="1" applyFont="1" applyFill="1" applyBorder="1"/>
    <xf numFmtId="164" fontId="7" fillId="2" borderId="22" xfId="0" applyNumberFormat="1" applyFont="1" applyFill="1" applyBorder="1" applyAlignment="1"/>
    <xf numFmtId="164" fontId="9" fillId="2" borderId="22" xfId="0" applyNumberFormat="1" applyFont="1" applyFill="1" applyBorder="1" applyAlignment="1"/>
    <xf numFmtId="164" fontId="9" fillId="2" borderId="25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right" indent="1"/>
    </xf>
    <xf numFmtId="164" fontId="3" fillId="2" borderId="11" xfId="0" applyNumberFormat="1" applyFont="1" applyFill="1" applyBorder="1" applyAlignment="1">
      <alignment horizontal="right" indent="1"/>
    </xf>
    <xf numFmtId="173" fontId="3" fillId="2" borderId="40" xfId="2" applyNumberFormat="1" applyFont="1" applyFill="1" applyBorder="1" applyAlignment="1">
      <alignment horizontal="right" vertical="center" indent="1"/>
    </xf>
    <xf numFmtId="173" fontId="3" fillId="2" borderId="14" xfId="2" applyNumberFormat="1" applyFont="1" applyFill="1" applyBorder="1" applyAlignment="1">
      <alignment horizontal="right" vertical="center" indent="1"/>
    </xf>
    <xf numFmtId="173" fontId="3" fillId="2" borderId="41" xfId="2" applyNumberFormat="1" applyFont="1" applyFill="1" applyBorder="1" applyAlignment="1">
      <alignment horizontal="right" vertical="center" indent="1"/>
    </xf>
    <xf numFmtId="164" fontId="7" fillId="2" borderId="2" xfId="0" applyNumberFormat="1" applyFont="1" applyFill="1" applyBorder="1" applyAlignment="1">
      <alignment horizontal="right" indent="1"/>
    </xf>
    <xf numFmtId="173" fontId="7" fillId="2" borderId="21" xfId="2" applyNumberFormat="1" applyFont="1" applyFill="1" applyBorder="1" applyAlignment="1">
      <alignment horizontal="right" indent="1"/>
    </xf>
    <xf numFmtId="173" fontId="7" fillId="2" borderId="4" xfId="2" applyNumberFormat="1" applyFont="1" applyFill="1" applyBorder="1" applyAlignment="1">
      <alignment horizontal="right" indent="1"/>
    </xf>
    <xf numFmtId="173" fontId="9" fillId="2" borderId="21" xfId="2" applyNumberFormat="1" applyFont="1" applyFill="1" applyBorder="1" applyAlignment="1">
      <alignment horizontal="right" indent="1"/>
    </xf>
    <xf numFmtId="173" fontId="9" fillId="2" borderId="4" xfId="2" applyNumberFormat="1" applyFont="1" applyFill="1" applyBorder="1" applyAlignment="1">
      <alignment horizontal="right" indent="1"/>
    </xf>
    <xf numFmtId="173" fontId="9" fillId="2" borderId="22" xfId="2" applyNumberFormat="1" applyFont="1" applyFill="1" applyBorder="1" applyAlignment="1">
      <alignment horizontal="right" indent="1"/>
    </xf>
    <xf numFmtId="173" fontId="7" fillId="2" borderId="24" xfId="2" applyNumberFormat="1" applyFont="1" applyFill="1" applyBorder="1" applyAlignment="1">
      <alignment horizontal="right" indent="1"/>
    </xf>
    <xf numFmtId="173" fontId="7" fillId="2" borderId="5" xfId="2" applyNumberFormat="1" applyFont="1" applyFill="1" applyBorder="1" applyAlignment="1">
      <alignment horizontal="right" indent="1"/>
    </xf>
    <xf numFmtId="173" fontId="7" fillId="2" borderId="25" xfId="2" applyNumberFormat="1" applyFont="1" applyFill="1" applyBorder="1" applyAlignment="1">
      <alignment horizontal="right" indent="1"/>
    </xf>
    <xf numFmtId="167" fontId="4" fillId="2" borderId="29" xfId="0" applyNumberFormat="1" applyFont="1" applyFill="1" applyBorder="1" applyAlignment="1">
      <alignment horizontal="right"/>
    </xf>
    <xf numFmtId="167" fontId="2" fillId="2" borderId="0" xfId="0" applyNumberFormat="1" applyFont="1" applyFill="1" applyBorder="1" applyAlignment="1"/>
    <xf numFmtId="0" fontId="14" fillId="2" borderId="29" xfId="0" applyFont="1" applyFill="1" applyBorder="1" applyAlignment="1">
      <alignment horizontal="center"/>
    </xf>
    <xf numFmtId="0" fontId="1" fillId="2" borderId="0" xfId="4" applyFill="1" applyAlignment="1">
      <alignment horizontal="right" wrapText="1"/>
    </xf>
    <xf numFmtId="0" fontId="1" fillId="2" borderId="0" xfId="4" applyFont="1" applyFill="1" applyAlignment="1">
      <alignment horizontal="right"/>
    </xf>
    <xf numFmtId="0" fontId="3" fillId="2" borderId="43" xfId="4" applyFont="1" applyFill="1" applyBorder="1" applyAlignment="1">
      <alignment horizontal="right"/>
    </xf>
    <xf numFmtId="164" fontId="4" fillId="2" borderId="0" xfId="4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11" fillId="2" borderId="44" xfId="0" applyNumberFormat="1" applyFont="1" applyFill="1" applyBorder="1" applyAlignment="1">
      <alignment horizontal="right"/>
    </xf>
    <xf numFmtId="164" fontId="5" fillId="2" borderId="44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0" fontId="32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3" fillId="2" borderId="43" xfId="0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26" fillId="2" borderId="0" xfId="0" applyFont="1" applyFill="1" applyAlignment="1">
      <alignment horizontal="right"/>
    </xf>
    <xf numFmtId="9" fontId="0" fillId="2" borderId="0" xfId="2" applyFont="1" applyFill="1" applyAlignment="1">
      <alignment horizontal="right"/>
    </xf>
    <xf numFmtId="0" fontId="27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4" applyFont="1" applyFill="1" applyAlignment="1">
      <alignment wrapText="1"/>
    </xf>
    <xf numFmtId="0" fontId="0" fillId="0" borderId="0" xfId="0" applyAlignment="1"/>
    <xf numFmtId="0" fontId="13" fillId="2" borderId="0" xfId="4" applyFont="1" applyFill="1" applyAlignment="1">
      <alignment wrapText="1"/>
    </xf>
    <xf numFmtId="0" fontId="1" fillId="2" borderId="0" xfId="4" applyFill="1" applyAlignment="1">
      <alignment wrapText="1"/>
    </xf>
    <xf numFmtId="0" fontId="1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/>
    </xf>
    <xf numFmtId="164" fontId="9" fillId="2" borderId="19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0" fillId="2" borderId="0" xfId="0" applyFont="1" applyFill="1" applyAlignment="1">
      <alignment wrapText="1"/>
    </xf>
    <xf numFmtId="0" fontId="18" fillId="0" borderId="0" xfId="0" applyFont="1" applyAlignment="1"/>
    <xf numFmtId="0" fontId="3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0" fillId="2" borderId="0" xfId="0" applyFont="1" applyFill="1" applyAlignment="1"/>
    <xf numFmtId="0" fontId="3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2" fillId="2" borderId="28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0" fontId="13" fillId="2" borderId="0" xfId="0" applyFont="1" applyFill="1" applyAlignment="1"/>
    <xf numFmtId="0" fontId="3" fillId="2" borderId="0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18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3" fontId="20" fillId="2" borderId="0" xfId="0" applyNumberFormat="1" applyFont="1" applyFill="1" applyBorder="1" applyAlignment="1">
      <alignment horizontal="left" wrapText="1"/>
    </xf>
    <xf numFmtId="3" fontId="20" fillId="2" borderId="0" xfId="0" applyNumberFormat="1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center" vertical="top"/>
    </xf>
    <xf numFmtId="3" fontId="3" fillId="2" borderId="19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12" fillId="2" borderId="28" xfId="0" applyNumberFormat="1" applyFont="1" applyFill="1" applyBorder="1" applyAlignment="1">
      <alignment horizontal="center" vertical="top"/>
    </xf>
    <xf numFmtId="3" fontId="12" fillId="2" borderId="29" xfId="0" applyNumberFormat="1" applyFont="1" applyFill="1" applyBorder="1" applyAlignment="1">
      <alignment horizontal="center" vertical="top"/>
    </xf>
    <xf numFmtId="3" fontId="12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left"/>
    </xf>
    <xf numFmtId="3" fontId="3" fillId="2" borderId="18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3" fontId="3" fillId="2" borderId="19" xfId="0" applyNumberFormat="1" applyFont="1" applyFill="1" applyBorder="1" applyAlignment="1">
      <alignment horizontal="left" wrapText="1"/>
    </xf>
    <xf numFmtId="3" fontId="20" fillId="2" borderId="0" xfId="0" applyNumberFormat="1" applyFont="1" applyFill="1" applyAlignment="1">
      <alignment horizontal="left" wrapText="1"/>
    </xf>
    <xf numFmtId="3" fontId="21" fillId="2" borderId="2" xfId="0" applyNumberFormat="1" applyFont="1" applyFill="1" applyBorder="1" applyAlignment="1">
      <alignment wrapText="1"/>
    </xf>
    <xf numFmtId="0" fontId="0" fillId="0" borderId="2" xfId="0" applyBorder="1" applyAlignment="1"/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/>
    <xf numFmtId="0" fontId="0" fillId="2" borderId="0" xfId="0" applyFill="1" applyBorder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</cellXfs>
  <cellStyles count="8">
    <cellStyle name="Hyperlänk" xfId="3" builtinId="8"/>
    <cellStyle name="Hyperlänk 2" xfId="5"/>
    <cellStyle name="Hyperlänk 3" xfId="6"/>
    <cellStyle name="Normal" xfId="0" builtinId="0"/>
    <cellStyle name="Normal 2" xfId="1"/>
    <cellStyle name="Normal 3" xfId="4"/>
    <cellStyle name="Normal 4" xfId="7"/>
    <cellStyle name="Pro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223781</xdr:colOff>
      <xdr:row>10</xdr:row>
      <xdr:rowOff>184950</xdr:rowOff>
    </xdr:to>
    <xdr:pic>
      <xdr:nvPicPr>
        <xdr:cNvPr id="2" name="Bildobjekt 1" descr="Trafikanalys_RGB1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306" y="450056"/>
          <a:ext cx="1821600" cy="127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523874</xdr:colOff>
      <xdr:row>7</xdr:row>
      <xdr:rowOff>35717</xdr:rowOff>
    </xdr:from>
    <xdr:to>
      <xdr:col>11</xdr:col>
      <xdr:colOff>405186</xdr:colOff>
      <xdr:row>10</xdr:row>
      <xdr:rowOff>64292</xdr:rowOff>
    </xdr:to>
    <xdr:pic>
      <xdr:nvPicPr>
        <xdr:cNvPr id="3" name="Bildobjekt 2" descr="sos_farg_sve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2780" y="1142998"/>
          <a:ext cx="3096000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57150</xdr:rowOff>
    </xdr:from>
    <xdr:to>
      <xdr:col>1</xdr:col>
      <xdr:colOff>657225</xdr:colOff>
      <xdr:row>51</xdr:row>
      <xdr:rowOff>130838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63050"/>
          <a:ext cx="1466850" cy="2165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57150</xdr:rowOff>
    </xdr:from>
    <xdr:to>
      <xdr:col>1</xdr:col>
      <xdr:colOff>523875</xdr:colOff>
      <xdr:row>20</xdr:row>
      <xdr:rowOff>111788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66675</xdr:rowOff>
    </xdr:from>
    <xdr:to>
      <xdr:col>1</xdr:col>
      <xdr:colOff>561975</xdr:colOff>
      <xdr:row>43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086600"/>
          <a:ext cx="1466850" cy="2165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38100</xdr:rowOff>
    </xdr:from>
    <xdr:to>
      <xdr:col>0</xdr:col>
      <xdr:colOff>1466850</xdr:colOff>
      <xdr:row>17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81375"/>
          <a:ext cx="1466850" cy="2165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1466850</xdr:colOff>
      <xdr:row>22</xdr:row>
      <xdr:rowOff>73688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5725"/>
          <a:ext cx="1466850" cy="2165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31</xdr:row>
      <xdr:rowOff>104775</xdr:rowOff>
    </xdr:from>
    <xdr:to>
      <xdr:col>2</xdr:col>
      <xdr:colOff>409575</xdr:colOff>
      <xdr:row>33</xdr:row>
      <xdr:rowOff>35588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53100"/>
          <a:ext cx="1466850" cy="21656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17</xdr:row>
      <xdr:rowOff>38100</xdr:rowOff>
    </xdr:from>
    <xdr:to>
      <xdr:col>0</xdr:col>
      <xdr:colOff>1485900</xdr:colOff>
      <xdr:row>18</xdr:row>
      <xdr:rowOff>92738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00450"/>
          <a:ext cx="1466850" cy="2165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38100</xdr:rowOff>
    </xdr:from>
    <xdr:to>
      <xdr:col>1</xdr:col>
      <xdr:colOff>704850</xdr:colOff>
      <xdr:row>56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7225"/>
          <a:ext cx="1466850" cy="21656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47625</xdr:rowOff>
    </xdr:from>
    <xdr:to>
      <xdr:col>0</xdr:col>
      <xdr:colOff>1495425</xdr:colOff>
      <xdr:row>45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648700"/>
          <a:ext cx="1466850" cy="21656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32</xdr:row>
      <xdr:rowOff>57150</xdr:rowOff>
    </xdr:from>
    <xdr:to>
      <xdr:col>0</xdr:col>
      <xdr:colOff>1495425</xdr:colOff>
      <xdr:row>33</xdr:row>
      <xdr:rowOff>130838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210425"/>
          <a:ext cx="1466850" cy="21656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47625</xdr:rowOff>
    </xdr:from>
    <xdr:to>
      <xdr:col>0</xdr:col>
      <xdr:colOff>1466850</xdr:colOff>
      <xdr:row>65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30100"/>
          <a:ext cx="1466850" cy="216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85725</xdr:rowOff>
    </xdr:from>
    <xdr:to>
      <xdr:col>1</xdr:col>
      <xdr:colOff>1362075</xdr:colOff>
      <xdr:row>23</xdr:row>
      <xdr:rowOff>19538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524375"/>
          <a:ext cx="1562100" cy="21956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58</xdr:row>
      <xdr:rowOff>47625</xdr:rowOff>
    </xdr:from>
    <xdr:to>
      <xdr:col>0</xdr:col>
      <xdr:colOff>1504950</xdr:colOff>
      <xdr:row>59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172700"/>
          <a:ext cx="1466850" cy="21656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58</xdr:row>
      <xdr:rowOff>38100</xdr:rowOff>
    </xdr:from>
    <xdr:to>
      <xdr:col>1</xdr:col>
      <xdr:colOff>561975</xdr:colOff>
      <xdr:row>59</xdr:row>
      <xdr:rowOff>111788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096625"/>
          <a:ext cx="1466850" cy="21656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60</xdr:row>
      <xdr:rowOff>47625</xdr:rowOff>
    </xdr:from>
    <xdr:to>
      <xdr:col>1</xdr:col>
      <xdr:colOff>990600</xdr:colOff>
      <xdr:row>61</xdr:row>
      <xdr:rowOff>102263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248775"/>
          <a:ext cx="1466850" cy="21656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60</xdr:row>
      <xdr:rowOff>66675</xdr:rowOff>
    </xdr:from>
    <xdr:to>
      <xdr:col>1</xdr:col>
      <xdr:colOff>990600</xdr:colOff>
      <xdr:row>61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363075"/>
          <a:ext cx="1466850" cy="21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57151</xdr:rowOff>
    </xdr:from>
    <xdr:to>
      <xdr:col>1</xdr:col>
      <xdr:colOff>1314450</xdr:colOff>
      <xdr:row>22</xdr:row>
      <xdr:rowOff>124314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590926"/>
          <a:ext cx="1562100" cy="219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17</xdr:row>
      <xdr:rowOff>66675</xdr:rowOff>
    </xdr:from>
    <xdr:to>
      <xdr:col>0</xdr:col>
      <xdr:colOff>1550539</xdr:colOff>
      <xdr:row>19</xdr:row>
      <xdr:rowOff>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3705225"/>
          <a:ext cx="1483865" cy="2190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44</xdr:row>
      <xdr:rowOff>76200</xdr:rowOff>
    </xdr:from>
    <xdr:to>
      <xdr:col>0</xdr:col>
      <xdr:colOff>1495425</xdr:colOff>
      <xdr:row>46</xdr:row>
      <xdr:rowOff>7013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734425"/>
          <a:ext cx="1466850" cy="2165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95250</xdr:rowOff>
    </xdr:from>
    <xdr:to>
      <xdr:col>0</xdr:col>
      <xdr:colOff>1514475</xdr:colOff>
      <xdr:row>19</xdr:row>
      <xdr:rowOff>26063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48125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66675</xdr:rowOff>
    </xdr:from>
    <xdr:to>
      <xdr:col>0</xdr:col>
      <xdr:colOff>1495425</xdr:colOff>
      <xdr:row>44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001250"/>
          <a:ext cx="1466850" cy="2165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16</xdr:row>
      <xdr:rowOff>47625</xdr:rowOff>
    </xdr:from>
    <xdr:to>
      <xdr:col>0</xdr:col>
      <xdr:colOff>1485900</xdr:colOff>
      <xdr:row>17</xdr:row>
      <xdr:rowOff>121313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48075"/>
          <a:ext cx="1466850" cy="21656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41</xdr:row>
      <xdr:rowOff>85725</xdr:rowOff>
    </xdr:from>
    <xdr:to>
      <xdr:col>0</xdr:col>
      <xdr:colOff>1504950</xdr:colOff>
      <xdr:row>43</xdr:row>
      <xdr:rowOff>16538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96325"/>
          <a:ext cx="1466850" cy="2165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123825</xdr:rowOff>
    </xdr:from>
    <xdr:to>
      <xdr:col>0</xdr:col>
      <xdr:colOff>1466850</xdr:colOff>
      <xdr:row>27</xdr:row>
      <xdr:rowOff>54638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2125"/>
          <a:ext cx="1466850" cy="2165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60613</xdr:rowOff>
    </xdr:from>
    <xdr:to>
      <xdr:col>0</xdr:col>
      <xdr:colOff>1466850</xdr:colOff>
      <xdr:row>60</xdr:row>
      <xdr:rowOff>129972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5318"/>
          <a:ext cx="1466850" cy="2165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50</xdr:row>
      <xdr:rowOff>51954</xdr:rowOff>
    </xdr:from>
    <xdr:to>
      <xdr:col>0</xdr:col>
      <xdr:colOff>1475509</xdr:colOff>
      <xdr:row>51</xdr:row>
      <xdr:rowOff>121313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" y="8988136"/>
          <a:ext cx="1466850" cy="21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U27"/>
  <sheetViews>
    <sheetView zoomScale="80" zoomScaleNormal="80" workbookViewId="0">
      <selection sqref="A1:T1"/>
    </sheetView>
  </sheetViews>
  <sheetFormatPr defaultRowHeight="11.25" x14ac:dyDescent="0.2"/>
  <cols>
    <col min="1" max="19" width="9.33203125" style="1"/>
    <col min="20" max="20" width="0.1640625" style="1" customWidth="1"/>
    <col min="21" max="21" width="10.5" style="1" bestFit="1" customWidth="1"/>
    <col min="22" max="16384" width="9.33203125" style="1"/>
  </cols>
  <sheetData>
    <row r="1" spans="1:21" ht="19.5" x14ac:dyDescent="0.2">
      <c r="A1" s="671" t="s">
        <v>413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</row>
    <row r="11" spans="1:21" ht="66" customHeight="1" x14ac:dyDescent="0.4">
      <c r="B11" s="323" t="s">
        <v>289</v>
      </c>
    </row>
    <row r="12" spans="1:21" ht="20.25" x14ac:dyDescent="0.3">
      <c r="B12" s="324" t="s">
        <v>290</v>
      </c>
    </row>
    <row r="13" spans="1:21" ht="18.75" x14ac:dyDescent="0.3">
      <c r="B13" s="325"/>
    </row>
    <row r="14" spans="1:21" ht="12.75" x14ac:dyDescent="0.2">
      <c r="B14" s="312" t="s">
        <v>380</v>
      </c>
      <c r="U14" s="628"/>
    </row>
    <row r="15" spans="1:21" ht="18.75" x14ac:dyDescent="0.3">
      <c r="B15" s="325"/>
    </row>
    <row r="16" spans="1:21" ht="12.75" x14ac:dyDescent="0.2">
      <c r="B16" s="312" t="s">
        <v>195</v>
      </c>
    </row>
    <row r="17" spans="2:2" ht="12.75" x14ac:dyDescent="0.2">
      <c r="B17" s="312" t="s">
        <v>196</v>
      </c>
    </row>
    <row r="18" spans="2:2" x14ac:dyDescent="0.2">
      <c r="B18" s="1" t="s">
        <v>197</v>
      </c>
    </row>
    <row r="19" spans="2:2" x14ac:dyDescent="0.2">
      <c r="B19" s="1" t="s">
        <v>198</v>
      </c>
    </row>
    <row r="21" spans="2:2" x14ac:dyDescent="0.2">
      <c r="B21" s="1" t="s">
        <v>251</v>
      </c>
    </row>
    <row r="22" spans="2:2" x14ac:dyDescent="0.2">
      <c r="B22" s="1" t="s">
        <v>252</v>
      </c>
    </row>
    <row r="23" spans="2:2" ht="12.75" x14ac:dyDescent="0.2">
      <c r="B23" s="326"/>
    </row>
    <row r="24" spans="2:2" ht="12.75" x14ac:dyDescent="0.2">
      <c r="B24" s="326"/>
    </row>
    <row r="25" spans="2:2" ht="12.75" x14ac:dyDescent="0.2">
      <c r="B25" s="326"/>
    </row>
    <row r="26" spans="2:2" ht="12.75" x14ac:dyDescent="0.2">
      <c r="B26" s="326"/>
    </row>
    <row r="27" spans="2:2" ht="12.75" x14ac:dyDescent="0.2">
      <c r="B27" s="327"/>
    </row>
  </sheetData>
  <mergeCells count="1">
    <mergeCell ref="A1:T1"/>
  </mergeCells>
  <pageMargins left="0.7" right="0.7" top="0.75" bottom="0.75" header="0.3" footer="0.3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A1:O56"/>
  <sheetViews>
    <sheetView zoomScaleNormal="100" workbookViewId="0">
      <selection sqref="A1:J2"/>
    </sheetView>
  </sheetViews>
  <sheetFormatPr defaultRowHeight="11.25" x14ac:dyDescent="0.2"/>
  <cols>
    <col min="1" max="1" width="29.83203125" style="1" customWidth="1"/>
    <col min="2" max="2" width="9.33203125" style="1" customWidth="1"/>
    <col min="3" max="14" width="11.5" style="1" customWidth="1"/>
    <col min="15" max="16384" width="9.33203125" style="1"/>
  </cols>
  <sheetData>
    <row r="1" spans="1:14" ht="22.5" customHeight="1" x14ac:dyDescent="0.2">
      <c r="A1" s="696" t="s">
        <v>314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4" ht="18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3" spans="1:14" ht="17.25" customHeight="1" x14ac:dyDescent="0.2">
      <c r="A3" s="384" t="s">
        <v>315</v>
      </c>
    </row>
    <row r="4" spans="1:14" s="147" customFormat="1" ht="15.75" customHeight="1" x14ac:dyDescent="0.2">
      <c r="A4" s="156" t="s">
        <v>151</v>
      </c>
      <c r="B4" s="155"/>
      <c r="C4" s="698" t="s">
        <v>19</v>
      </c>
      <c r="D4" s="699"/>
      <c r="E4" s="700" t="s">
        <v>117</v>
      </c>
      <c r="F4" s="700"/>
      <c r="G4" s="698" t="s">
        <v>118</v>
      </c>
      <c r="H4" s="699"/>
      <c r="I4" s="700" t="s">
        <v>119</v>
      </c>
      <c r="J4" s="700"/>
      <c r="K4" s="698" t="s">
        <v>120</v>
      </c>
      <c r="L4" s="699"/>
      <c r="M4" s="698" t="s">
        <v>20</v>
      </c>
      <c r="N4" s="699"/>
    </row>
    <row r="5" spans="1:14" s="147" customFormat="1" ht="15" customHeight="1" x14ac:dyDescent="0.2">
      <c r="A5" s="136" t="s">
        <v>152</v>
      </c>
      <c r="B5" s="24"/>
      <c r="C5" s="87" t="s">
        <v>3</v>
      </c>
      <c r="D5" s="154" t="s">
        <v>110</v>
      </c>
      <c r="E5" s="25" t="s">
        <v>3</v>
      </c>
      <c r="F5" s="25" t="s">
        <v>110</v>
      </c>
      <c r="G5" s="87" t="s">
        <v>3</v>
      </c>
      <c r="H5" s="154" t="s">
        <v>110</v>
      </c>
      <c r="I5" s="25" t="s">
        <v>3</v>
      </c>
      <c r="J5" s="25" t="s">
        <v>110</v>
      </c>
      <c r="K5" s="87" t="s">
        <v>3</v>
      </c>
      <c r="L5" s="154" t="s">
        <v>110</v>
      </c>
      <c r="M5" s="87" t="s">
        <v>3</v>
      </c>
      <c r="N5" s="154" t="s">
        <v>110</v>
      </c>
    </row>
    <row r="6" spans="1:14" ht="45.75" customHeight="1" x14ac:dyDescent="0.2">
      <c r="A6" s="111"/>
      <c r="B6" s="16"/>
      <c r="C6" s="71" t="s">
        <v>4</v>
      </c>
      <c r="D6" s="92" t="s">
        <v>145</v>
      </c>
      <c r="E6" s="27" t="s">
        <v>4</v>
      </c>
      <c r="F6" s="92" t="s">
        <v>145</v>
      </c>
      <c r="G6" s="71" t="s">
        <v>4</v>
      </c>
      <c r="H6" s="92" t="s">
        <v>145</v>
      </c>
      <c r="I6" s="71" t="s">
        <v>4</v>
      </c>
      <c r="J6" s="92" t="s">
        <v>145</v>
      </c>
      <c r="K6" s="71" t="s">
        <v>4</v>
      </c>
      <c r="L6" s="92" t="s">
        <v>145</v>
      </c>
      <c r="M6" s="71" t="s">
        <v>4</v>
      </c>
      <c r="N6" s="92" t="s">
        <v>145</v>
      </c>
    </row>
    <row r="7" spans="1:14" ht="12.75" x14ac:dyDescent="0.2">
      <c r="A7" s="137" t="s">
        <v>30</v>
      </c>
      <c r="B7" s="13"/>
      <c r="C7" s="72"/>
      <c r="D7" s="73"/>
      <c r="E7" s="67"/>
      <c r="F7" s="28"/>
      <c r="G7" s="72"/>
      <c r="H7" s="73"/>
      <c r="I7" s="67"/>
      <c r="J7" s="28"/>
      <c r="K7" s="72"/>
      <c r="L7" s="73"/>
      <c r="M7" s="72"/>
      <c r="N7" s="73"/>
    </row>
    <row r="8" spans="1:14" ht="12.75" x14ac:dyDescent="0.2">
      <c r="A8" s="110" t="s">
        <v>31</v>
      </c>
      <c r="B8" s="14"/>
      <c r="C8" s="74"/>
      <c r="D8" s="75"/>
      <c r="E8" s="68"/>
      <c r="F8" s="29"/>
      <c r="G8" s="74"/>
      <c r="H8" s="75"/>
      <c r="I8" s="68"/>
      <c r="J8" s="29"/>
      <c r="K8" s="74"/>
      <c r="L8" s="75"/>
      <c r="M8" s="74"/>
      <c r="N8" s="75"/>
    </row>
    <row r="9" spans="1:14" ht="12.75" x14ac:dyDescent="0.2">
      <c r="A9" s="112" t="s">
        <v>121</v>
      </c>
      <c r="B9" s="20">
        <v>499</v>
      </c>
      <c r="C9" s="58" t="s">
        <v>138</v>
      </c>
      <c r="D9" s="59" t="s">
        <v>138</v>
      </c>
      <c r="E9" s="58" t="s">
        <v>138</v>
      </c>
      <c r="F9" s="59" t="s">
        <v>138</v>
      </c>
      <c r="G9" s="58">
        <v>16</v>
      </c>
      <c r="H9" s="59">
        <v>2.956</v>
      </c>
      <c r="I9" s="58">
        <v>9</v>
      </c>
      <c r="J9" s="59">
        <v>2.3239999999999998</v>
      </c>
      <c r="K9" s="54">
        <v>61</v>
      </c>
      <c r="L9" s="65">
        <v>12.454000000000001</v>
      </c>
      <c r="M9" s="58">
        <f>SUM(C9,E9,G9,I9,K9)</f>
        <v>86</v>
      </c>
      <c r="N9" s="59">
        <f>SUM(D9,F9,H9,J9,L9)</f>
        <v>17.734000000000002</v>
      </c>
    </row>
    <row r="10" spans="1:14" ht="12.75" x14ac:dyDescent="0.2">
      <c r="A10" s="112" t="s">
        <v>122</v>
      </c>
      <c r="B10" s="20">
        <v>1499</v>
      </c>
      <c r="C10" s="58" t="s">
        <v>138</v>
      </c>
      <c r="D10" s="59" t="s">
        <v>138</v>
      </c>
      <c r="E10" s="58" t="s">
        <v>138</v>
      </c>
      <c r="F10" s="59" t="s">
        <v>138</v>
      </c>
      <c r="G10" s="54">
        <v>2</v>
      </c>
      <c r="H10" s="65">
        <v>1.321</v>
      </c>
      <c r="I10" s="58">
        <v>6</v>
      </c>
      <c r="J10" s="59">
        <v>5.1150000000000002</v>
      </c>
      <c r="K10" s="58">
        <v>6</v>
      </c>
      <c r="L10" s="59">
        <v>4.7430000000000003</v>
      </c>
      <c r="M10" s="58">
        <f t="shared" ref="M10:M12" si="0">SUM(C10,E10,G10,I10,K10)</f>
        <v>14</v>
      </c>
      <c r="N10" s="59">
        <f>SUM(D10,F10,H10,J10,L10)</f>
        <v>11.179</v>
      </c>
    </row>
    <row r="11" spans="1:14" ht="12.75" x14ac:dyDescent="0.2">
      <c r="A11" s="112" t="s">
        <v>123</v>
      </c>
      <c r="B11" s="20">
        <v>4999</v>
      </c>
      <c r="C11" s="58" t="s">
        <v>138</v>
      </c>
      <c r="D11" s="59" t="s">
        <v>138</v>
      </c>
      <c r="E11" s="58" t="s">
        <v>138</v>
      </c>
      <c r="F11" s="59" t="s">
        <v>138</v>
      </c>
      <c r="G11" s="54">
        <v>1</v>
      </c>
      <c r="H11" s="65">
        <v>3.62</v>
      </c>
      <c r="I11" s="58">
        <v>12</v>
      </c>
      <c r="J11" s="59">
        <v>28.838999999999999</v>
      </c>
      <c r="K11" s="58">
        <v>2</v>
      </c>
      <c r="L11" s="59">
        <v>7.5970000000000004</v>
      </c>
      <c r="M11" s="58">
        <f t="shared" si="0"/>
        <v>15</v>
      </c>
      <c r="N11" s="59">
        <f t="shared" ref="N11:N12" si="1">SUM(D11,F11,H11,J11,L11)</f>
        <v>40.055999999999997</v>
      </c>
    </row>
    <row r="12" spans="1:14" ht="12.75" x14ac:dyDescent="0.2">
      <c r="A12" s="112" t="s">
        <v>124</v>
      </c>
      <c r="B12" s="20">
        <v>39999</v>
      </c>
      <c r="C12" s="58" t="s">
        <v>138</v>
      </c>
      <c r="D12" s="59" t="s">
        <v>138</v>
      </c>
      <c r="E12" s="58" t="s">
        <v>138</v>
      </c>
      <c r="F12" s="59" t="s">
        <v>138</v>
      </c>
      <c r="G12" s="58" t="s">
        <v>138</v>
      </c>
      <c r="H12" s="59" t="s">
        <v>138</v>
      </c>
      <c r="I12" s="58">
        <v>2</v>
      </c>
      <c r="J12" s="59">
        <v>14.244</v>
      </c>
      <c r="K12" s="58">
        <v>1</v>
      </c>
      <c r="L12" s="59">
        <v>3.6669999999999998</v>
      </c>
      <c r="M12" s="58">
        <f t="shared" si="0"/>
        <v>3</v>
      </c>
      <c r="N12" s="59">
        <f t="shared" si="1"/>
        <v>17.911000000000001</v>
      </c>
    </row>
    <row r="13" spans="1:14" ht="12.75" x14ac:dyDescent="0.2">
      <c r="A13" s="112" t="s">
        <v>125</v>
      </c>
      <c r="B13" s="20"/>
      <c r="C13" s="58" t="s">
        <v>138</v>
      </c>
      <c r="D13" s="59" t="s">
        <v>138</v>
      </c>
      <c r="E13" s="58" t="s">
        <v>138</v>
      </c>
      <c r="F13" s="59" t="s">
        <v>138</v>
      </c>
      <c r="G13" s="58" t="s">
        <v>138</v>
      </c>
      <c r="H13" s="59" t="s">
        <v>138</v>
      </c>
      <c r="I13" s="58" t="s">
        <v>138</v>
      </c>
      <c r="J13" s="59" t="s">
        <v>138</v>
      </c>
      <c r="K13" s="58" t="s">
        <v>138</v>
      </c>
      <c r="L13" s="59" t="s">
        <v>138</v>
      </c>
      <c r="M13" s="58" t="s">
        <v>138</v>
      </c>
      <c r="N13" s="59" t="s">
        <v>138</v>
      </c>
    </row>
    <row r="14" spans="1:14" ht="12.75" x14ac:dyDescent="0.2">
      <c r="A14" s="152" t="s">
        <v>177</v>
      </c>
      <c r="B14" s="20"/>
      <c r="C14" s="60" t="s">
        <v>138</v>
      </c>
      <c r="D14" s="61" t="s">
        <v>138</v>
      </c>
      <c r="E14" s="60" t="s">
        <v>138</v>
      </c>
      <c r="F14" s="61" t="s">
        <v>138</v>
      </c>
      <c r="G14" s="55">
        <f t="shared" ref="G14:L14" si="2">SUM(G9:G13)</f>
        <v>19</v>
      </c>
      <c r="H14" s="66">
        <f t="shared" si="2"/>
        <v>7.8970000000000002</v>
      </c>
      <c r="I14" s="60">
        <f t="shared" si="2"/>
        <v>29</v>
      </c>
      <c r="J14" s="61">
        <f t="shared" si="2"/>
        <v>50.521999999999998</v>
      </c>
      <c r="K14" s="55">
        <f t="shared" si="2"/>
        <v>70</v>
      </c>
      <c r="L14" s="66">
        <f t="shared" si="2"/>
        <v>28.461000000000006</v>
      </c>
      <c r="M14" s="60">
        <f>SUM(M9:M13)</f>
        <v>118</v>
      </c>
      <c r="N14" s="61">
        <f>SUM(N9:N13)</f>
        <v>86.88</v>
      </c>
    </row>
    <row r="15" spans="1:14" ht="12.75" x14ac:dyDescent="0.2">
      <c r="A15" s="109"/>
      <c r="B15" s="20"/>
      <c r="C15" s="76"/>
      <c r="D15" s="77"/>
      <c r="E15" s="69"/>
      <c r="F15" s="82"/>
      <c r="G15" s="76"/>
      <c r="H15" s="77"/>
      <c r="I15" s="69"/>
      <c r="J15" s="82"/>
      <c r="K15" s="76"/>
      <c r="L15" s="77"/>
      <c r="M15" s="76"/>
      <c r="N15" s="77"/>
    </row>
    <row r="16" spans="1:14" ht="12.75" x14ac:dyDescent="0.2">
      <c r="A16" s="152" t="s">
        <v>32</v>
      </c>
      <c r="B16" s="20"/>
      <c r="C16" s="76"/>
      <c r="D16" s="77"/>
      <c r="E16" s="69"/>
      <c r="F16" s="82"/>
      <c r="G16" s="76"/>
      <c r="H16" s="77"/>
      <c r="I16" s="69"/>
      <c r="J16" s="82"/>
      <c r="K16" s="76"/>
      <c r="L16" s="77"/>
      <c r="M16" s="76"/>
      <c r="N16" s="77"/>
    </row>
    <row r="17" spans="1:14" ht="12.75" x14ac:dyDescent="0.2">
      <c r="A17" s="110" t="s">
        <v>33</v>
      </c>
      <c r="B17" s="20"/>
      <c r="C17" s="76"/>
      <c r="D17" s="77"/>
      <c r="E17" s="69"/>
      <c r="F17" s="82"/>
      <c r="G17" s="76"/>
      <c r="H17" s="77"/>
      <c r="I17" s="69"/>
      <c r="J17" s="82"/>
      <c r="K17" s="76"/>
      <c r="L17" s="77"/>
      <c r="M17" s="76"/>
      <c r="N17" s="77"/>
    </row>
    <row r="18" spans="1:14" ht="12.75" x14ac:dyDescent="0.2">
      <c r="A18" s="112" t="s">
        <v>121</v>
      </c>
      <c r="B18" s="20">
        <v>499</v>
      </c>
      <c r="C18" s="58" t="s">
        <v>138</v>
      </c>
      <c r="D18" s="59" t="s">
        <v>138</v>
      </c>
      <c r="E18" s="58" t="s">
        <v>138</v>
      </c>
      <c r="F18" s="59" t="s">
        <v>138</v>
      </c>
      <c r="G18" s="58" t="s">
        <v>138</v>
      </c>
      <c r="H18" s="59" t="s">
        <v>138</v>
      </c>
      <c r="I18" s="58" t="s">
        <v>138</v>
      </c>
      <c r="J18" s="59" t="s">
        <v>138</v>
      </c>
      <c r="K18" s="58" t="s">
        <v>138</v>
      </c>
      <c r="L18" s="59" t="s">
        <v>138</v>
      </c>
      <c r="M18" s="58" t="s">
        <v>138</v>
      </c>
      <c r="N18" s="59" t="s">
        <v>138</v>
      </c>
    </row>
    <row r="19" spans="1:14" ht="12.75" x14ac:dyDescent="0.2">
      <c r="A19" s="112" t="s">
        <v>122</v>
      </c>
      <c r="B19" s="20">
        <v>1499</v>
      </c>
      <c r="C19" s="58" t="s">
        <v>138</v>
      </c>
      <c r="D19" s="59" t="s">
        <v>138</v>
      </c>
      <c r="E19" s="58" t="s">
        <v>138</v>
      </c>
      <c r="F19" s="59" t="s">
        <v>138</v>
      </c>
      <c r="G19" s="58" t="s">
        <v>138</v>
      </c>
      <c r="H19" s="59" t="s">
        <v>138</v>
      </c>
      <c r="I19" s="58" t="s">
        <v>138</v>
      </c>
      <c r="J19" s="59" t="s">
        <v>138</v>
      </c>
      <c r="K19" s="58" t="s">
        <v>138</v>
      </c>
      <c r="L19" s="59" t="s">
        <v>138</v>
      </c>
      <c r="M19" s="58" t="s">
        <v>138</v>
      </c>
      <c r="N19" s="59" t="s">
        <v>138</v>
      </c>
    </row>
    <row r="20" spans="1:14" ht="12.75" x14ac:dyDescent="0.2">
      <c r="A20" s="112" t="s">
        <v>123</v>
      </c>
      <c r="B20" s="20">
        <v>4999</v>
      </c>
      <c r="C20" s="58" t="s">
        <v>138</v>
      </c>
      <c r="D20" s="59" t="s">
        <v>138</v>
      </c>
      <c r="E20" s="58" t="s">
        <v>138</v>
      </c>
      <c r="F20" s="59" t="s">
        <v>138</v>
      </c>
      <c r="G20" s="58" t="s">
        <v>138</v>
      </c>
      <c r="H20" s="59" t="s">
        <v>138</v>
      </c>
      <c r="I20" s="58">
        <v>2</v>
      </c>
      <c r="J20" s="59">
        <v>6.7640000000000002</v>
      </c>
      <c r="K20" s="58" t="s">
        <v>138</v>
      </c>
      <c r="L20" s="59" t="s">
        <v>138</v>
      </c>
      <c r="M20" s="58">
        <f>SUM(C20,E20,G20,I20,K20)</f>
        <v>2</v>
      </c>
      <c r="N20" s="59">
        <f t="shared" ref="N20:N21" si="3">SUM(D20,F20,H20,J20,L20)</f>
        <v>6.7640000000000002</v>
      </c>
    </row>
    <row r="21" spans="1:14" ht="12.75" x14ac:dyDescent="0.2">
      <c r="A21" s="112" t="s">
        <v>124</v>
      </c>
      <c r="B21" s="20">
        <v>39999</v>
      </c>
      <c r="C21" s="58" t="s">
        <v>138</v>
      </c>
      <c r="D21" s="59" t="s">
        <v>138</v>
      </c>
      <c r="E21" s="58" t="s">
        <v>138</v>
      </c>
      <c r="F21" s="59" t="s">
        <v>138</v>
      </c>
      <c r="G21" s="58" t="s">
        <v>138</v>
      </c>
      <c r="H21" s="59" t="s">
        <v>138</v>
      </c>
      <c r="I21" s="58">
        <v>1</v>
      </c>
      <c r="J21" s="59">
        <v>9.6050000000000004</v>
      </c>
      <c r="K21" s="58" t="s">
        <v>138</v>
      </c>
      <c r="L21" s="59" t="s">
        <v>138</v>
      </c>
      <c r="M21" s="58">
        <f t="shared" ref="M21" si="4">SUM(C21,E21,G21,I21,K21)</f>
        <v>1</v>
      </c>
      <c r="N21" s="59">
        <f t="shared" si="3"/>
        <v>9.6050000000000004</v>
      </c>
    </row>
    <row r="22" spans="1:14" ht="12.75" x14ac:dyDescent="0.2">
      <c r="A22" s="112" t="s">
        <v>125</v>
      </c>
      <c r="B22" s="20"/>
      <c r="C22" s="58" t="s">
        <v>138</v>
      </c>
      <c r="D22" s="59" t="s">
        <v>138</v>
      </c>
      <c r="E22" s="58" t="s">
        <v>138</v>
      </c>
      <c r="F22" s="59" t="s">
        <v>138</v>
      </c>
      <c r="G22" s="58" t="s">
        <v>138</v>
      </c>
      <c r="H22" s="59" t="s">
        <v>138</v>
      </c>
      <c r="I22" s="58" t="s">
        <v>138</v>
      </c>
      <c r="J22" s="59" t="s">
        <v>138</v>
      </c>
      <c r="K22" s="58" t="s">
        <v>138</v>
      </c>
      <c r="L22" s="59" t="s">
        <v>138</v>
      </c>
      <c r="M22" s="58" t="s">
        <v>138</v>
      </c>
      <c r="N22" s="59" t="s">
        <v>138</v>
      </c>
    </row>
    <row r="23" spans="1:14" ht="12.75" x14ac:dyDescent="0.2">
      <c r="A23" s="152" t="s">
        <v>177</v>
      </c>
      <c r="B23" s="20"/>
      <c r="C23" s="60" t="s">
        <v>138</v>
      </c>
      <c r="D23" s="61" t="s">
        <v>138</v>
      </c>
      <c r="E23" s="60" t="s">
        <v>138</v>
      </c>
      <c r="F23" s="61" t="s">
        <v>138</v>
      </c>
      <c r="G23" s="60" t="s">
        <v>138</v>
      </c>
      <c r="H23" s="61" t="s">
        <v>138</v>
      </c>
      <c r="I23" s="60">
        <f>SUM(I18:I22)</f>
        <v>3</v>
      </c>
      <c r="J23" s="61">
        <f>SUM(J18:J22)</f>
        <v>16.369</v>
      </c>
      <c r="K23" s="60" t="s">
        <v>138</v>
      </c>
      <c r="L23" s="61" t="s">
        <v>138</v>
      </c>
      <c r="M23" s="60">
        <f>SUM(M18:M22)</f>
        <v>3</v>
      </c>
      <c r="N23" s="61">
        <f>SUM(N18:N22)</f>
        <v>16.369</v>
      </c>
    </row>
    <row r="24" spans="1:14" ht="12.75" x14ac:dyDescent="0.2">
      <c r="A24" s="109"/>
      <c r="B24" s="20"/>
      <c r="C24" s="76"/>
      <c r="D24" s="77"/>
      <c r="E24" s="69"/>
      <c r="F24" s="82"/>
      <c r="G24" s="76"/>
      <c r="H24" s="77"/>
      <c r="I24" s="69"/>
      <c r="J24" s="82"/>
      <c r="K24" s="76"/>
      <c r="L24" s="77"/>
      <c r="M24" s="76"/>
      <c r="N24" s="77"/>
    </row>
    <row r="25" spans="1:14" ht="12.75" x14ac:dyDescent="0.2">
      <c r="A25" s="152" t="s">
        <v>169</v>
      </c>
      <c r="B25" s="20"/>
      <c r="C25" s="76"/>
      <c r="D25" s="77"/>
      <c r="E25" s="69"/>
      <c r="F25" s="82"/>
      <c r="G25" s="76"/>
      <c r="H25" s="77"/>
      <c r="I25" s="69"/>
      <c r="J25" s="82"/>
      <c r="K25" s="76"/>
      <c r="L25" s="77"/>
      <c r="M25" s="76"/>
      <c r="N25" s="77"/>
    </row>
    <row r="26" spans="1:14" ht="12.75" x14ac:dyDescent="0.2">
      <c r="A26" s="110" t="s">
        <v>15</v>
      </c>
      <c r="B26" s="20"/>
      <c r="C26" s="76"/>
      <c r="D26" s="77"/>
      <c r="E26" s="69"/>
      <c r="F26" s="82"/>
      <c r="G26" s="76"/>
      <c r="H26" s="77"/>
      <c r="I26" s="69"/>
      <c r="J26" s="82"/>
      <c r="K26" s="76"/>
      <c r="L26" s="77"/>
      <c r="M26" s="76"/>
      <c r="N26" s="77"/>
    </row>
    <row r="27" spans="1:14" ht="12.75" x14ac:dyDescent="0.2">
      <c r="A27" s="112" t="s">
        <v>121</v>
      </c>
      <c r="B27" s="20">
        <v>499</v>
      </c>
      <c r="C27" s="58" t="s">
        <v>138</v>
      </c>
      <c r="D27" s="59" t="s">
        <v>138</v>
      </c>
      <c r="E27" s="58">
        <v>1</v>
      </c>
      <c r="F27" s="59">
        <v>0.441</v>
      </c>
      <c r="G27" s="58">
        <v>5</v>
      </c>
      <c r="H27" s="59">
        <v>1.4379999999999999</v>
      </c>
      <c r="I27" s="58">
        <v>14</v>
      </c>
      <c r="J27" s="59">
        <v>3.8519999999999999</v>
      </c>
      <c r="K27" s="58">
        <v>35</v>
      </c>
      <c r="L27" s="59">
        <v>6.8259999999999996</v>
      </c>
      <c r="M27" s="58">
        <f>SUM(C27,E27,G27,I27,K27)</f>
        <v>55</v>
      </c>
      <c r="N27" s="59">
        <f>SUM(D27,F27,H27,J27,L27)</f>
        <v>12.556999999999999</v>
      </c>
    </row>
    <row r="28" spans="1:14" ht="12.75" x14ac:dyDescent="0.2">
      <c r="A28" s="112" t="s">
        <v>122</v>
      </c>
      <c r="B28" s="20">
        <v>1499</v>
      </c>
      <c r="C28" s="58" t="s">
        <v>138</v>
      </c>
      <c r="D28" s="59" t="s">
        <v>138</v>
      </c>
      <c r="E28" s="58" t="s">
        <v>138</v>
      </c>
      <c r="F28" s="59" t="s">
        <v>138</v>
      </c>
      <c r="G28" s="58" t="s">
        <v>138</v>
      </c>
      <c r="H28" s="59" t="s">
        <v>138</v>
      </c>
      <c r="I28" s="58">
        <v>1</v>
      </c>
      <c r="J28" s="59">
        <v>0.60299999999999998</v>
      </c>
      <c r="K28" s="58">
        <v>1</v>
      </c>
      <c r="L28" s="59">
        <v>0.51900000000000002</v>
      </c>
      <c r="M28" s="58">
        <f>SUM(C28,E28,G28,I28,K28)</f>
        <v>2</v>
      </c>
      <c r="N28" s="59">
        <f t="shared" ref="N28" si="5">SUM(D28,F28,H28,J28,L28)</f>
        <v>1.1219999999999999</v>
      </c>
    </row>
    <row r="29" spans="1:14" ht="12.75" x14ac:dyDescent="0.2">
      <c r="A29" s="112" t="s">
        <v>123</v>
      </c>
      <c r="B29" s="20">
        <v>4999</v>
      </c>
      <c r="C29" s="58" t="s">
        <v>138</v>
      </c>
      <c r="D29" s="59" t="s">
        <v>138</v>
      </c>
      <c r="E29" s="58" t="s">
        <v>138</v>
      </c>
      <c r="F29" s="59" t="s">
        <v>138</v>
      </c>
      <c r="G29" s="58" t="s">
        <v>138</v>
      </c>
      <c r="H29" s="59" t="s">
        <v>138</v>
      </c>
      <c r="I29" s="58" t="s">
        <v>138</v>
      </c>
      <c r="J29" s="59" t="s">
        <v>138</v>
      </c>
      <c r="K29" s="58" t="s">
        <v>138</v>
      </c>
      <c r="L29" s="59" t="s">
        <v>138</v>
      </c>
      <c r="M29" s="58" t="s">
        <v>138</v>
      </c>
      <c r="N29" s="59" t="s">
        <v>138</v>
      </c>
    </row>
    <row r="30" spans="1:14" ht="12.75" x14ac:dyDescent="0.2">
      <c r="A30" s="112" t="s">
        <v>124</v>
      </c>
      <c r="B30" s="20">
        <v>39999</v>
      </c>
      <c r="C30" s="58" t="s">
        <v>138</v>
      </c>
      <c r="D30" s="59" t="s">
        <v>138</v>
      </c>
      <c r="E30" s="58" t="s">
        <v>138</v>
      </c>
      <c r="F30" s="59" t="s">
        <v>138</v>
      </c>
      <c r="G30" s="58" t="s">
        <v>138</v>
      </c>
      <c r="H30" s="59" t="s">
        <v>138</v>
      </c>
      <c r="I30" s="58" t="s">
        <v>138</v>
      </c>
      <c r="J30" s="59" t="s">
        <v>138</v>
      </c>
      <c r="K30" s="58" t="s">
        <v>138</v>
      </c>
      <c r="L30" s="59" t="s">
        <v>138</v>
      </c>
      <c r="M30" s="58" t="s">
        <v>138</v>
      </c>
      <c r="N30" s="59" t="s">
        <v>138</v>
      </c>
    </row>
    <row r="31" spans="1:14" ht="12.75" x14ac:dyDescent="0.2">
      <c r="A31" s="112" t="s">
        <v>125</v>
      </c>
      <c r="B31" s="20"/>
      <c r="C31" s="58" t="s">
        <v>138</v>
      </c>
      <c r="D31" s="59" t="s">
        <v>138</v>
      </c>
      <c r="E31" s="58" t="s">
        <v>138</v>
      </c>
      <c r="F31" s="59" t="s">
        <v>138</v>
      </c>
      <c r="G31" s="58" t="s">
        <v>138</v>
      </c>
      <c r="H31" s="59" t="s">
        <v>138</v>
      </c>
      <c r="I31" s="58" t="s">
        <v>138</v>
      </c>
      <c r="J31" s="59" t="s">
        <v>138</v>
      </c>
      <c r="K31" s="58" t="s">
        <v>138</v>
      </c>
      <c r="L31" s="59" t="s">
        <v>138</v>
      </c>
      <c r="M31" s="58" t="s">
        <v>138</v>
      </c>
      <c r="N31" s="59" t="s">
        <v>138</v>
      </c>
    </row>
    <row r="32" spans="1:14" ht="12.75" x14ac:dyDescent="0.2">
      <c r="A32" s="152" t="s">
        <v>177</v>
      </c>
      <c r="B32" s="20"/>
      <c r="C32" s="60" t="s">
        <v>138</v>
      </c>
      <c r="D32" s="61" t="s">
        <v>138</v>
      </c>
      <c r="E32" s="60">
        <f>SUM(E27:E31)</f>
        <v>1</v>
      </c>
      <c r="F32" s="61">
        <f>SUM(F27:F31)</f>
        <v>0.441</v>
      </c>
      <c r="G32" s="55">
        <f t="shared" ref="G32:N32" si="6">SUM(G27:G31)</f>
        <v>5</v>
      </c>
      <c r="H32" s="66">
        <f t="shared" si="6"/>
        <v>1.4379999999999999</v>
      </c>
      <c r="I32" s="60">
        <f t="shared" si="6"/>
        <v>15</v>
      </c>
      <c r="J32" s="61">
        <f t="shared" si="6"/>
        <v>4.4550000000000001</v>
      </c>
      <c r="K32" s="60">
        <f t="shared" si="6"/>
        <v>36</v>
      </c>
      <c r="L32" s="61">
        <f t="shared" si="6"/>
        <v>7.3449999999999998</v>
      </c>
      <c r="M32" s="60">
        <f t="shared" si="6"/>
        <v>57</v>
      </c>
      <c r="N32" s="61">
        <f t="shared" si="6"/>
        <v>13.678999999999998</v>
      </c>
    </row>
    <row r="33" spans="1:14" ht="12.75" x14ac:dyDescent="0.2">
      <c r="A33" s="109"/>
      <c r="B33" s="20"/>
      <c r="C33" s="76"/>
      <c r="D33" s="77"/>
      <c r="E33" s="69"/>
      <c r="F33" s="82"/>
      <c r="G33" s="76"/>
      <c r="H33" s="77"/>
      <c r="I33" s="69"/>
      <c r="J33" s="82"/>
      <c r="K33" s="76"/>
      <c r="L33" s="77"/>
      <c r="M33" s="76"/>
      <c r="N33" s="77"/>
    </row>
    <row r="34" spans="1:14" ht="12.75" x14ac:dyDescent="0.2">
      <c r="A34" s="152" t="s">
        <v>16</v>
      </c>
      <c r="B34" s="20"/>
      <c r="C34" s="76"/>
      <c r="D34" s="77"/>
      <c r="E34" s="69"/>
      <c r="F34" s="82"/>
      <c r="G34" s="76"/>
      <c r="H34" s="77"/>
      <c r="I34" s="69"/>
      <c r="J34" s="82"/>
      <c r="K34" s="76"/>
      <c r="L34" s="77"/>
      <c r="M34" s="76"/>
      <c r="N34" s="77"/>
    </row>
    <row r="35" spans="1:14" ht="12.75" x14ac:dyDescent="0.2">
      <c r="A35" s="110" t="s">
        <v>34</v>
      </c>
      <c r="B35" s="20"/>
      <c r="C35" s="76"/>
      <c r="D35" s="77"/>
      <c r="E35" s="69"/>
      <c r="F35" s="82"/>
      <c r="G35" s="76"/>
      <c r="H35" s="77"/>
      <c r="I35" s="69"/>
      <c r="J35" s="82"/>
      <c r="K35" s="76"/>
      <c r="L35" s="77"/>
      <c r="M35" s="76"/>
      <c r="N35" s="77"/>
    </row>
    <row r="36" spans="1:14" ht="12.75" x14ac:dyDescent="0.2">
      <c r="A36" s="112" t="s">
        <v>121</v>
      </c>
      <c r="B36" s="20">
        <v>499</v>
      </c>
      <c r="C36" s="58" t="s">
        <v>138</v>
      </c>
      <c r="D36" s="59" t="s">
        <v>138</v>
      </c>
      <c r="E36" s="58">
        <v>2</v>
      </c>
      <c r="F36" s="59">
        <v>0.41</v>
      </c>
      <c r="G36" s="58">
        <v>4</v>
      </c>
      <c r="H36" s="59">
        <v>0.71599999999999997</v>
      </c>
      <c r="I36" s="58">
        <v>9</v>
      </c>
      <c r="J36" s="59">
        <v>1.9419999999999999</v>
      </c>
      <c r="K36" s="58">
        <v>40</v>
      </c>
      <c r="L36" s="59">
        <v>7.6980000000000004</v>
      </c>
      <c r="M36" s="58">
        <f>SUM(C36,E36,G36,I36,K36)</f>
        <v>55</v>
      </c>
      <c r="N36" s="59">
        <f>SUM(D36,F36,H36,J36,L36)</f>
        <v>10.766</v>
      </c>
    </row>
    <row r="37" spans="1:14" ht="12.75" x14ac:dyDescent="0.2">
      <c r="A37" s="112" t="s">
        <v>122</v>
      </c>
      <c r="B37" s="20">
        <v>1499</v>
      </c>
      <c r="C37" s="58" t="s">
        <v>138</v>
      </c>
      <c r="D37" s="59" t="s">
        <v>138</v>
      </c>
      <c r="E37" s="58" t="s">
        <v>138</v>
      </c>
      <c r="F37" s="59" t="s">
        <v>138</v>
      </c>
      <c r="G37" s="58" t="s">
        <v>138</v>
      </c>
      <c r="H37" s="59" t="s">
        <v>138</v>
      </c>
      <c r="I37" s="58">
        <v>2</v>
      </c>
      <c r="J37" s="59">
        <v>1.7829999999999999</v>
      </c>
      <c r="K37" s="58">
        <v>5</v>
      </c>
      <c r="L37" s="59">
        <v>4.1429999999999998</v>
      </c>
      <c r="M37" s="58">
        <f t="shared" ref="M37" si="7">SUM(C37,E37,G37,I37,K37)</f>
        <v>7</v>
      </c>
      <c r="N37" s="59">
        <f t="shared" ref="N37:N39" si="8">SUM(D37,F37,H37,J37,L37)</f>
        <v>5.9260000000000002</v>
      </c>
    </row>
    <row r="38" spans="1:14" ht="12.75" x14ac:dyDescent="0.2">
      <c r="A38" s="112" t="s">
        <v>123</v>
      </c>
      <c r="B38" s="20">
        <v>4999</v>
      </c>
      <c r="C38" s="58" t="s">
        <v>138</v>
      </c>
      <c r="D38" s="59" t="s">
        <v>138</v>
      </c>
      <c r="E38" s="58" t="s">
        <v>138</v>
      </c>
      <c r="F38" s="59" t="s">
        <v>138</v>
      </c>
      <c r="G38" s="58">
        <v>1</v>
      </c>
      <c r="H38" s="59">
        <v>1.986</v>
      </c>
      <c r="I38" s="58" t="s">
        <v>138</v>
      </c>
      <c r="J38" s="59" t="s">
        <v>138</v>
      </c>
      <c r="K38" s="58">
        <v>3</v>
      </c>
      <c r="L38" s="59">
        <v>3.839</v>
      </c>
      <c r="M38" s="58">
        <f>SUM(C38,E38,G38,I38,K38)</f>
        <v>4</v>
      </c>
      <c r="N38" s="59">
        <f t="shared" si="8"/>
        <v>5.8250000000000002</v>
      </c>
    </row>
    <row r="39" spans="1:14" ht="12.75" x14ac:dyDescent="0.2">
      <c r="A39" s="112" t="s">
        <v>124</v>
      </c>
      <c r="B39" s="20">
        <v>39999</v>
      </c>
      <c r="C39" s="58">
        <v>1</v>
      </c>
      <c r="D39" s="59">
        <v>7.3289999999999997</v>
      </c>
      <c r="E39" s="58" t="s">
        <v>138</v>
      </c>
      <c r="F39" s="59" t="s">
        <v>138</v>
      </c>
      <c r="G39" s="58" t="s">
        <v>138</v>
      </c>
      <c r="H39" s="59" t="s">
        <v>138</v>
      </c>
      <c r="I39" s="58" t="s">
        <v>138</v>
      </c>
      <c r="J39" s="59" t="s">
        <v>138</v>
      </c>
      <c r="K39" s="58" t="s">
        <v>138</v>
      </c>
      <c r="L39" s="59" t="s">
        <v>138</v>
      </c>
      <c r="M39" s="58">
        <f>SUM(C39,E39,G39,I39,K39)</f>
        <v>1</v>
      </c>
      <c r="N39" s="59">
        <f t="shared" si="8"/>
        <v>7.3289999999999997</v>
      </c>
    </row>
    <row r="40" spans="1:14" ht="12.75" x14ac:dyDescent="0.2">
      <c r="A40" s="112" t="s">
        <v>125</v>
      </c>
      <c r="B40" s="20"/>
      <c r="C40" s="58" t="s">
        <v>138</v>
      </c>
      <c r="D40" s="59" t="s">
        <v>138</v>
      </c>
      <c r="E40" s="58" t="s">
        <v>138</v>
      </c>
      <c r="F40" s="59" t="s">
        <v>138</v>
      </c>
      <c r="G40" s="58" t="s">
        <v>138</v>
      </c>
      <c r="H40" s="59" t="s">
        <v>138</v>
      </c>
      <c r="I40" s="58" t="s">
        <v>138</v>
      </c>
      <c r="J40" s="59" t="s">
        <v>138</v>
      </c>
      <c r="K40" s="58" t="s">
        <v>138</v>
      </c>
      <c r="L40" s="59" t="s">
        <v>138</v>
      </c>
      <c r="M40" s="58" t="s">
        <v>138</v>
      </c>
      <c r="N40" s="59" t="s">
        <v>138</v>
      </c>
    </row>
    <row r="41" spans="1:14" ht="12.75" x14ac:dyDescent="0.2">
      <c r="A41" s="152" t="s">
        <v>177</v>
      </c>
      <c r="B41" s="20"/>
      <c r="C41" s="60">
        <f>SUM(C36:C40)</f>
        <v>1</v>
      </c>
      <c r="D41" s="61">
        <f>SUM(D36:D40)</f>
        <v>7.3289999999999997</v>
      </c>
      <c r="E41" s="60">
        <f t="shared" ref="E41:N41" si="9">SUM(E36:E40)</f>
        <v>2</v>
      </c>
      <c r="F41" s="61">
        <f t="shared" si="9"/>
        <v>0.41</v>
      </c>
      <c r="G41" s="55">
        <f t="shared" si="9"/>
        <v>5</v>
      </c>
      <c r="H41" s="66">
        <f t="shared" si="9"/>
        <v>2.702</v>
      </c>
      <c r="I41" s="60">
        <f t="shared" si="9"/>
        <v>11</v>
      </c>
      <c r="J41" s="61">
        <f t="shared" si="9"/>
        <v>3.7249999999999996</v>
      </c>
      <c r="K41" s="60">
        <f t="shared" si="9"/>
        <v>48</v>
      </c>
      <c r="L41" s="61">
        <f t="shared" si="9"/>
        <v>15.680000000000001</v>
      </c>
      <c r="M41" s="60">
        <f t="shared" si="9"/>
        <v>67</v>
      </c>
      <c r="N41" s="61">
        <f t="shared" si="9"/>
        <v>29.846</v>
      </c>
    </row>
    <row r="42" spans="1:14" ht="12.75" x14ac:dyDescent="0.2">
      <c r="A42" s="109"/>
      <c r="B42" s="20"/>
      <c r="C42" s="76"/>
      <c r="D42" s="77"/>
      <c r="E42" s="69"/>
      <c r="F42" s="82"/>
      <c r="G42" s="76"/>
      <c r="H42" s="77"/>
      <c r="I42" s="69"/>
      <c r="J42" s="82"/>
      <c r="K42" s="76"/>
      <c r="L42" s="77"/>
      <c r="M42" s="76"/>
      <c r="N42" s="77"/>
    </row>
    <row r="43" spans="1:14" ht="12.75" x14ac:dyDescent="0.2">
      <c r="A43" s="152" t="s">
        <v>17</v>
      </c>
      <c r="B43" s="20"/>
      <c r="C43" s="76"/>
      <c r="D43" s="77"/>
      <c r="E43" s="69"/>
      <c r="F43" s="82"/>
      <c r="G43" s="76"/>
      <c r="H43" s="77"/>
      <c r="I43" s="69"/>
      <c r="J43" s="82"/>
      <c r="K43" s="76"/>
      <c r="L43" s="77"/>
      <c r="M43" s="76"/>
      <c r="N43" s="77"/>
    </row>
    <row r="44" spans="1:14" ht="12.75" x14ac:dyDescent="0.2">
      <c r="A44" s="110" t="s">
        <v>35</v>
      </c>
      <c r="B44" s="20"/>
      <c r="C44" s="76"/>
      <c r="D44" s="77"/>
      <c r="E44" s="69"/>
      <c r="F44" s="82"/>
      <c r="G44" s="76"/>
      <c r="H44" s="77"/>
      <c r="I44" s="69"/>
      <c r="J44" s="82"/>
      <c r="K44" s="76"/>
      <c r="L44" s="77"/>
      <c r="M44" s="76"/>
      <c r="N44" s="77"/>
    </row>
    <row r="45" spans="1:14" ht="12.75" x14ac:dyDescent="0.2">
      <c r="A45" s="112" t="s">
        <v>121</v>
      </c>
      <c r="B45" s="20">
        <v>499</v>
      </c>
      <c r="C45" s="58" t="s">
        <v>138</v>
      </c>
      <c r="D45" s="59" t="s">
        <v>138</v>
      </c>
      <c r="E45" s="58">
        <f t="shared" ref="E45:L45" si="10">SUM(E9,E18,E27,E36)</f>
        <v>3</v>
      </c>
      <c r="F45" s="59">
        <f t="shared" si="10"/>
        <v>0.85099999999999998</v>
      </c>
      <c r="G45" s="58">
        <f t="shared" si="10"/>
        <v>25</v>
      </c>
      <c r="H45" s="59">
        <f t="shared" si="10"/>
        <v>5.1100000000000003</v>
      </c>
      <c r="I45" s="58">
        <f t="shared" si="10"/>
        <v>32</v>
      </c>
      <c r="J45" s="59">
        <f t="shared" si="10"/>
        <v>8.1180000000000003</v>
      </c>
      <c r="K45" s="58">
        <f t="shared" si="10"/>
        <v>136</v>
      </c>
      <c r="L45" s="59">
        <f t="shared" si="10"/>
        <v>26.978000000000002</v>
      </c>
      <c r="M45" s="58">
        <f>SUM(C45,E45,G45,I45,K45)</f>
        <v>196</v>
      </c>
      <c r="N45" s="59">
        <f>SUM(N36,N27,N18,N9)</f>
        <v>41.057000000000002</v>
      </c>
    </row>
    <row r="46" spans="1:14" ht="12.75" x14ac:dyDescent="0.2">
      <c r="A46" s="112" t="s">
        <v>122</v>
      </c>
      <c r="B46" s="20">
        <v>1499</v>
      </c>
      <c r="C46" s="58" t="s">
        <v>138</v>
      </c>
      <c r="D46" s="59" t="s">
        <v>138</v>
      </c>
      <c r="E46" s="58" t="s">
        <v>138</v>
      </c>
      <c r="F46" s="59" t="s">
        <v>138</v>
      </c>
      <c r="G46" s="58">
        <f t="shared" ref="G46:L46" si="11">SUM(G10,G19,G28,G37)</f>
        <v>2</v>
      </c>
      <c r="H46" s="59">
        <f t="shared" si="11"/>
        <v>1.321</v>
      </c>
      <c r="I46" s="58">
        <f t="shared" si="11"/>
        <v>9</v>
      </c>
      <c r="J46" s="59">
        <f t="shared" si="11"/>
        <v>7.5009999999999994</v>
      </c>
      <c r="K46" s="58">
        <f t="shared" si="11"/>
        <v>12</v>
      </c>
      <c r="L46" s="59">
        <f t="shared" si="11"/>
        <v>9.4050000000000011</v>
      </c>
      <c r="M46" s="58">
        <f t="shared" ref="M46:M48" si="12">SUM(C46,E46,G46,I46,K46)</f>
        <v>23</v>
      </c>
      <c r="N46" s="59">
        <f t="shared" ref="N46:N48" si="13">SUM(D46,F46,H46,J46,L46)</f>
        <v>18.227</v>
      </c>
    </row>
    <row r="47" spans="1:14" ht="12.75" x14ac:dyDescent="0.2">
      <c r="A47" s="112" t="s">
        <v>123</v>
      </c>
      <c r="B47" s="20">
        <v>4999</v>
      </c>
      <c r="C47" s="58" t="s">
        <v>138</v>
      </c>
      <c r="D47" s="59" t="s">
        <v>138</v>
      </c>
      <c r="E47" s="58" t="s">
        <v>138</v>
      </c>
      <c r="F47" s="59" t="s">
        <v>138</v>
      </c>
      <c r="G47" s="58">
        <f t="shared" ref="G47:L48" si="14">SUM(G11,G20,G29,G38)</f>
        <v>2</v>
      </c>
      <c r="H47" s="59">
        <f t="shared" si="14"/>
        <v>5.6059999999999999</v>
      </c>
      <c r="I47" s="58">
        <f t="shared" si="14"/>
        <v>14</v>
      </c>
      <c r="J47" s="59">
        <f t="shared" si="14"/>
        <v>35.603000000000002</v>
      </c>
      <c r="K47" s="58">
        <f t="shared" si="14"/>
        <v>5</v>
      </c>
      <c r="L47" s="59">
        <f t="shared" si="14"/>
        <v>11.436</v>
      </c>
      <c r="M47" s="58">
        <f t="shared" si="12"/>
        <v>21</v>
      </c>
      <c r="N47" s="59">
        <f t="shared" si="13"/>
        <v>52.645000000000003</v>
      </c>
    </row>
    <row r="48" spans="1:14" ht="12.75" x14ac:dyDescent="0.2">
      <c r="A48" s="112" t="s">
        <v>124</v>
      </c>
      <c r="B48" s="20">
        <v>39999</v>
      </c>
      <c r="C48" s="58">
        <f t="shared" ref="C48:D48" si="15">SUM(C12,C21,C30,C39)</f>
        <v>1</v>
      </c>
      <c r="D48" s="59">
        <f t="shared" si="15"/>
        <v>7.3289999999999997</v>
      </c>
      <c r="E48" s="58" t="s">
        <v>138</v>
      </c>
      <c r="F48" s="59" t="s">
        <v>138</v>
      </c>
      <c r="G48" s="58" t="s">
        <v>138</v>
      </c>
      <c r="H48" s="59" t="s">
        <v>138</v>
      </c>
      <c r="I48" s="58">
        <f t="shared" ref="I48:J48" si="16">SUM(I12,I21,I30,I39)</f>
        <v>3</v>
      </c>
      <c r="J48" s="59">
        <f t="shared" si="16"/>
        <v>23.849</v>
      </c>
      <c r="K48" s="58">
        <f t="shared" si="14"/>
        <v>1</v>
      </c>
      <c r="L48" s="59">
        <f t="shared" si="14"/>
        <v>3.6669999999999998</v>
      </c>
      <c r="M48" s="58">
        <f t="shared" si="12"/>
        <v>5</v>
      </c>
      <c r="N48" s="59">
        <f t="shared" si="13"/>
        <v>34.844999999999999</v>
      </c>
    </row>
    <row r="49" spans="1:15" ht="12.75" x14ac:dyDescent="0.2">
      <c r="A49" s="112" t="s">
        <v>125</v>
      </c>
      <c r="B49" s="14"/>
      <c r="C49" s="58" t="s">
        <v>138</v>
      </c>
      <c r="D49" s="59" t="s">
        <v>138</v>
      </c>
      <c r="E49" s="58" t="s">
        <v>138</v>
      </c>
      <c r="F49" s="59" t="s">
        <v>138</v>
      </c>
      <c r="G49" s="58" t="s">
        <v>138</v>
      </c>
      <c r="H49" s="59" t="s">
        <v>138</v>
      </c>
      <c r="I49" s="58" t="s">
        <v>138</v>
      </c>
      <c r="J49" s="59" t="s">
        <v>138</v>
      </c>
      <c r="K49" s="58" t="s">
        <v>138</v>
      </c>
      <c r="L49" s="59" t="s">
        <v>138</v>
      </c>
      <c r="M49" s="58" t="s">
        <v>138</v>
      </c>
      <c r="N49" s="59" t="s">
        <v>138</v>
      </c>
    </row>
    <row r="50" spans="1:15" ht="12.75" x14ac:dyDescent="0.2">
      <c r="A50" s="113" t="s">
        <v>177</v>
      </c>
      <c r="B50" s="21"/>
      <c r="C50" s="62">
        <f t="shared" ref="C50:N50" si="17">SUM(C45:C49)</f>
        <v>1</v>
      </c>
      <c r="D50" s="63">
        <f t="shared" si="17"/>
        <v>7.3289999999999997</v>
      </c>
      <c r="E50" s="62">
        <f t="shared" si="17"/>
        <v>3</v>
      </c>
      <c r="F50" s="63">
        <f t="shared" si="17"/>
        <v>0.85099999999999998</v>
      </c>
      <c r="G50" s="62">
        <f t="shared" si="17"/>
        <v>29</v>
      </c>
      <c r="H50" s="63">
        <f t="shared" si="17"/>
        <v>12.036999999999999</v>
      </c>
      <c r="I50" s="62">
        <f t="shared" si="17"/>
        <v>58</v>
      </c>
      <c r="J50" s="63">
        <f t="shared" si="17"/>
        <v>75.070999999999998</v>
      </c>
      <c r="K50" s="62">
        <f t="shared" si="17"/>
        <v>154</v>
      </c>
      <c r="L50" s="63">
        <f t="shared" si="17"/>
        <v>51.486000000000004</v>
      </c>
      <c r="M50" s="62">
        <f t="shared" si="17"/>
        <v>245</v>
      </c>
      <c r="N50" s="63">
        <f t="shared" si="17"/>
        <v>146.774</v>
      </c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5" x14ac:dyDescent="0.2">
      <c r="M53" s="32"/>
      <c r="N53" s="32"/>
      <c r="O53" s="32"/>
    </row>
    <row r="56" spans="1:15" x14ac:dyDescent="0.2">
      <c r="N56" s="407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</sheetPr>
  <dimension ref="A1:L57"/>
  <sheetViews>
    <sheetView zoomScaleNormal="100" workbookViewId="0">
      <selection sqref="A1:J2"/>
    </sheetView>
  </sheetViews>
  <sheetFormatPr defaultRowHeight="11.25" x14ac:dyDescent="0.2"/>
  <cols>
    <col min="1" max="1" width="14.1640625" style="1" customWidth="1"/>
    <col min="2" max="2" width="12" style="1" customWidth="1"/>
    <col min="3" max="3" width="14.6640625" style="1" customWidth="1"/>
    <col min="4" max="12" width="11.33203125" style="1" customWidth="1"/>
    <col min="13" max="16384" width="9.33203125" style="1"/>
  </cols>
  <sheetData>
    <row r="1" spans="1:12" ht="23.25" customHeight="1" x14ac:dyDescent="0.2">
      <c r="A1" s="677" t="s">
        <v>387</v>
      </c>
      <c r="B1" s="677"/>
      <c r="C1" s="677"/>
      <c r="D1" s="677"/>
      <c r="E1" s="677"/>
      <c r="F1" s="677"/>
      <c r="G1" s="677"/>
      <c r="H1" s="677"/>
      <c r="I1" s="677"/>
      <c r="J1" s="677"/>
    </row>
    <row r="2" spans="1:12" ht="18.75" customHeight="1" x14ac:dyDescent="0.2">
      <c r="A2" s="677"/>
      <c r="B2" s="677"/>
      <c r="C2" s="677"/>
      <c r="D2" s="677"/>
      <c r="E2" s="677"/>
      <c r="F2" s="677"/>
      <c r="G2" s="677"/>
      <c r="H2" s="677"/>
      <c r="I2" s="677"/>
      <c r="J2" s="677"/>
    </row>
    <row r="3" spans="1:12" ht="13.5" customHeight="1" x14ac:dyDescent="0.2">
      <c r="A3" s="692" t="s">
        <v>388</v>
      </c>
      <c r="B3" s="693"/>
      <c r="C3" s="693"/>
      <c r="D3" s="693"/>
      <c r="E3" s="693"/>
      <c r="F3" s="693"/>
      <c r="G3" s="693"/>
      <c r="H3" s="693"/>
      <c r="I3" s="693"/>
      <c r="J3" s="693"/>
    </row>
    <row r="4" spans="1:12" ht="18.75" customHeight="1" x14ac:dyDescent="0.2">
      <c r="A4" s="694"/>
      <c r="B4" s="694"/>
      <c r="C4" s="694"/>
      <c r="D4" s="694"/>
      <c r="E4" s="694"/>
      <c r="F4" s="694"/>
      <c r="G4" s="694"/>
      <c r="H4" s="694"/>
      <c r="I4" s="694"/>
      <c r="J4" s="694"/>
    </row>
    <row r="5" spans="1:12" ht="15" customHeight="1" x14ac:dyDescent="0.2">
      <c r="A5" s="156" t="s">
        <v>249</v>
      </c>
      <c r="B5" s="155"/>
      <c r="C5" s="155"/>
      <c r="D5" s="698" t="s">
        <v>21</v>
      </c>
      <c r="E5" s="700"/>
      <c r="F5" s="699"/>
      <c r="G5" s="698" t="s">
        <v>25</v>
      </c>
      <c r="H5" s="700"/>
      <c r="I5" s="699"/>
      <c r="J5" s="698" t="s">
        <v>23</v>
      </c>
      <c r="K5" s="700"/>
      <c r="L5" s="699"/>
    </row>
    <row r="6" spans="1:12" ht="15.75" customHeight="1" x14ac:dyDescent="0.2">
      <c r="A6" s="173"/>
      <c r="B6" s="167"/>
      <c r="C6" s="167"/>
      <c r="D6" s="706" t="s">
        <v>22</v>
      </c>
      <c r="E6" s="707"/>
      <c r="F6" s="708"/>
      <c r="G6" s="706" t="s">
        <v>26</v>
      </c>
      <c r="H6" s="707"/>
      <c r="I6" s="708"/>
      <c r="J6" s="706" t="s">
        <v>24</v>
      </c>
      <c r="K6" s="707"/>
      <c r="L6" s="708"/>
    </row>
    <row r="7" spans="1:12" ht="29.25" customHeight="1" x14ac:dyDescent="0.2">
      <c r="A7" s="709" t="s">
        <v>250</v>
      </c>
      <c r="B7" s="710"/>
      <c r="C7" s="711"/>
      <c r="D7" s="87" t="s">
        <v>3</v>
      </c>
      <c r="E7" s="25" t="s">
        <v>110</v>
      </c>
      <c r="F7" s="88" t="s">
        <v>240</v>
      </c>
      <c r="G7" s="87" t="s">
        <v>3</v>
      </c>
      <c r="H7" s="25" t="s">
        <v>110</v>
      </c>
      <c r="I7" s="88" t="s">
        <v>240</v>
      </c>
      <c r="J7" s="87" t="s">
        <v>3</v>
      </c>
      <c r="K7" s="25" t="s">
        <v>110</v>
      </c>
      <c r="L7" s="88" t="s">
        <v>240</v>
      </c>
    </row>
    <row r="8" spans="1:12" ht="36.75" customHeight="1" x14ac:dyDescent="0.2">
      <c r="A8" s="712"/>
      <c r="B8" s="713"/>
      <c r="C8" s="714"/>
      <c r="D8" s="71" t="s">
        <v>4</v>
      </c>
      <c r="E8" s="27" t="s">
        <v>145</v>
      </c>
      <c r="F8" s="92" t="s">
        <v>239</v>
      </c>
      <c r="G8" s="71" t="s">
        <v>4</v>
      </c>
      <c r="H8" s="27" t="s">
        <v>145</v>
      </c>
      <c r="I8" s="92" t="s">
        <v>239</v>
      </c>
      <c r="J8" s="71" t="s">
        <v>4</v>
      </c>
      <c r="K8" s="27" t="s">
        <v>145</v>
      </c>
      <c r="L8" s="92" t="s">
        <v>239</v>
      </c>
    </row>
    <row r="9" spans="1:12" ht="12.75" x14ac:dyDescent="0.2">
      <c r="A9" s="704" t="s">
        <v>36</v>
      </c>
      <c r="B9" s="705"/>
      <c r="C9" s="705"/>
      <c r="D9" s="84"/>
      <c r="E9" s="18"/>
      <c r="F9" s="85"/>
      <c r="G9" s="84"/>
      <c r="H9" s="18"/>
      <c r="I9" s="85"/>
      <c r="J9" s="84"/>
      <c r="K9" s="18"/>
      <c r="L9" s="85"/>
    </row>
    <row r="10" spans="1:12" ht="12.75" x14ac:dyDescent="0.2">
      <c r="A10" s="110" t="s">
        <v>37</v>
      </c>
      <c r="B10" s="14"/>
      <c r="C10" s="14"/>
      <c r="D10" s="76"/>
      <c r="E10" s="19"/>
      <c r="F10" s="77"/>
      <c r="G10" s="76"/>
      <c r="H10" s="19"/>
      <c r="I10" s="77"/>
      <c r="J10" s="76"/>
      <c r="K10" s="19"/>
      <c r="L10" s="77"/>
    </row>
    <row r="11" spans="1:12" ht="12.75" x14ac:dyDescent="0.2">
      <c r="A11" s="112" t="s">
        <v>121</v>
      </c>
      <c r="B11" s="20">
        <v>499</v>
      </c>
      <c r="C11" s="14"/>
      <c r="D11" s="76">
        <v>5</v>
      </c>
      <c r="E11" s="19">
        <v>1.484</v>
      </c>
      <c r="F11" s="77">
        <v>2.1339999999999999</v>
      </c>
      <c r="G11" s="76">
        <v>1</v>
      </c>
      <c r="H11" s="19">
        <v>0.20200000000000001</v>
      </c>
      <c r="I11" s="77">
        <v>0.32</v>
      </c>
      <c r="J11" s="76">
        <v>29</v>
      </c>
      <c r="K11" s="19">
        <v>4.6500000000000004</v>
      </c>
      <c r="L11" s="77">
        <v>5.024</v>
      </c>
    </row>
    <row r="12" spans="1:12" ht="12.75" x14ac:dyDescent="0.2">
      <c r="A12" s="112" t="s">
        <v>122</v>
      </c>
      <c r="B12" s="20">
        <v>1499</v>
      </c>
      <c r="C12" s="30"/>
      <c r="D12" s="76">
        <v>4</v>
      </c>
      <c r="E12" s="19">
        <v>3.2389999999999999</v>
      </c>
      <c r="F12" s="77">
        <v>3.7429999999999999</v>
      </c>
      <c r="G12" s="76">
        <v>2</v>
      </c>
      <c r="H12" s="19">
        <v>2.1360000000000001</v>
      </c>
      <c r="I12" s="77">
        <v>2.94</v>
      </c>
      <c r="J12" s="76">
        <v>1</v>
      </c>
      <c r="K12" s="19">
        <v>1.4930000000000001</v>
      </c>
      <c r="L12" s="77">
        <v>1.645</v>
      </c>
    </row>
    <row r="13" spans="1:12" ht="12.75" x14ac:dyDescent="0.2">
      <c r="A13" s="112" t="s">
        <v>123</v>
      </c>
      <c r="B13" s="20">
        <v>4999</v>
      </c>
      <c r="C13" s="30"/>
      <c r="D13" s="76">
        <v>5</v>
      </c>
      <c r="E13" s="19">
        <v>12.686</v>
      </c>
      <c r="F13" s="77">
        <v>18.988</v>
      </c>
      <c r="G13" s="76">
        <v>2</v>
      </c>
      <c r="H13" s="19">
        <v>6.2690000000000001</v>
      </c>
      <c r="I13" s="77">
        <v>8.2219999999999995</v>
      </c>
      <c r="J13" s="76">
        <v>13</v>
      </c>
      <c r="K13" s="19">
        <v>36.848999999999997</v>
      </c>
      <c r="L13" s="77">
        <v>49.493000000000002</v>
      </c>
    </row>
    <row r="14" spans="1:12" ht="12.75" x14ac:dyDescent="0.2">
      <c r="A14" s="112" t="s">
        <v>124</v>
      </c>
      <c r="B14" s="20">
        <v>39999</v>
      </c>
      <c r="C14" s="30"/>
      <c r="D14" s="76">
        <v>16</v>
      </c>
      <c r="E14" s="19">
        <v>204.88900000000001</v>
      </c>
      <c r="F14" s="77">
        <v>302.40800000000002</v>
      </c>
      <c r="G14" s="76">
        <v>1</v>
      </c>
      <c r="H14" s="19">
        <v>7.4539999999999997</v>
      </c>
      <c r="I14" s="77">
        <v>9.06</v>
      </c>
      <c r="J14" s="76">
        <v>22</v>
      </c>
      <c r="K14" s="19">
        <v>438.93</v>
      </c>
      <c r="L14" s="77">
        <v>269.18400000000003</v>
      </c>
    </row>
    <row r="15" spans="1:12" ht="12.75" x14ac:dyDescent="0.2">
      <c r="A15" s="112" t="s">
        <v>125</v>
      </c>
      <c r="B15" s="14"/>
      <c r="C15" s="14"/>
      <c r="D15" s="76" t="s">
        <v>138</v>
      </c>
      <c r="E15" s="19" t="s">
        <v>138</v>
      </c>
      <c r="F15" s="77" t="s">
        <v>138</v>
      </c>
      <c r="G15" s="76" t="s">
        <v>138</v>
      </c>
      <c r="H15" s="19" t="s">
        <v>138</v>
      </c>
      <c r="I15" s="77" t="s">
        <v>138</v>
      </c>
      <c r="J15" s="76">
        <v>24</v>
      </c>
      <c r="K15" s="19">
        <v>1467.549</v>
      </c>
      <c r="L15" s="77">
        <v>832.87099999999998</v>
      </c>
    </row>
    <row r="16" spans="1:12" ht="12.75" x14ac:dyDescent="0.2">
      <c r="A16" s="152" t="s">
        <v>177</v>
      </c>
      <c r="B16" s="14"/>
      <c r="C16" s="14"/>
      <c r="D16" s="78">
        <f t="shared" ref="D16:F16" si="0">SUM(D11:D15)</f>
        <v>30</v>
      </c>
      <c r="E16" s="31">
        <f t="shared" si="0"/>
        <v>222.298</v>
      </c>
      <c r="F16" s="79">
        <f t="shared" si="0"/>
        <v>327.27300000000002</v>
      </c>
      <c r="G16" s="78">
        <f t="shared" ref="G16:I16" si="1">SUM(G11:G15)</f>
        <v>6</v>
      </c>
      <c r="H16" s="31">
        <f t="shared" si="1"/>
        <v>16.061</v>
      </c>
      <c r="I16" s="79">
        <f t="shared" si="1"/>
        <v>20.542000000000002</v>
      </c>
      <c r="J16" s="78">
        <f t="shared" ref="J16:L16" si="2">SUM(J11:J15)</f>
        <v>89</v>
      </c>
      <c r="K16" s="31">
        <f t="shared" si="2"/>
        <v>1949.471</v>
      </c>
      <c r="L16" s="79">
        <f t="shared" si="2"/>
        <v>1158.2170000000001</v>
      </c>
    </row>
    <row r="17" spans="1:12" ht="12.75" x14ac:dyDescent="0.2">
      <c r="A17" s="109"/>
      <c r="B17" s="14"/>
      <c r="C17" s="14"/>
      <c r="D17" s="76"/>
      <c r="E17" s="19"/>
      <c r="F17" s="77"/>
      <c r="G17" s="76"/>
      <c r="H17" s="19"/>
      <c r="I17" s="77"/>
      <c r="J17" s="76"/>
      <c r="K17" s="19"/>
      <c r="L17" s="77"/>
    </row>
    <row r="18" spans="1:12" ht="12.75" x14ac:dyDescent="0.2">
      <c r="A18" s="702" t="s">
        <v>38</v>
      </c>
      <c r="B18" s="703"/>
      <c r="C18" s="703"/>
      <c r="D18" s="76"/>
      <c r="E18" s="19"/>
      <c r="F18" s="77"/>
      <c r="G18" s="76"/>
      <c r="H18" s="19"/>
      <c r="I18" s="77"/>
      <c r="J18" s="76"/>
      <c r="K18" s="19"/>
      <c r="L18" s="77"/>
    </row>
    <row r="19" spans="1:12" ht="12.75" x14ac:dyDescent="0.2">
      <c r="A19" s="110" t="s">
        <v>39</v>
      </c>
      <c r="B19" s="14"/>
      <c r="C19" s="14"/>
      <c r="D19" s="76"/>
      <c r="E19" s="19"/>
      <c r="F19" s="77"/>
      <c r="G19" s="76"/>
      <c r="H19" s="19"/>
      <c r="I19" s="77"/>
      <c r="J19" s="76"/>
      <c r="K19" s="19"/>
      <c r="L19" s="77"/>
    </row>
    <row r="20" spans="1:12" ht="12.75" x14ac:dyDescent="0.2">
      <c r="A20" s="112" t="s">
        <v>126</v>
      </c>
      <c r="B20" s="14">
        <v>99</v>
      </c>
      <c r="C20" s="14"/>
      <c r="D20" s="76" t="s">
        <v>138</v>
      </c>
      <c r="E20" s="19" t="s">
        <v>138</v>
      </c>
      <c r="F20" s="77" t="s">
        <v>138</v>
      </c>
      <c r="G20" s="76" t="s">
        <v>138</v>
      </c>
      <c r="H20" s="19" t="s">
        <v>138</v>
      </c>
      <c r="I20" s="77" t="s">
        <v>138</v>
      </c>
      <c r="J20" s="76">
        <v>15</v>
      </c>
      <c r="K20" s="19">
        <v>2.09</v>
      </c>
      <c r="L20" s="77">
        <v>0.54700000000000004</v>
      </c>
    </row>
    <row r="21" spans="1:12" ht="12.75" x14ac:dyDescent="0.2">
      <c r="A21" s="112" t="s">
        <v>121</v>
      </c>
      <c r="B21" s="20">
        <v>499</v>
      </c>
      <c r="C21" s="14"/>
      <c r="D21" s="76">
        <v>5</v>
      </c>
      <c r="E21" s="19">
        <v>1.8009999999999999</v>
      </c>
      <c r="F21" s="77">
        <v>1.6639999999999999</v>
      </c>
      <c r="G21" s="76">
        <v>1</v>
      </c>
      <c r="H21" s="19">
        <v>0.20200000000000001</v>
      </c>
      <c r="I21" s="77">
        <v>0.32</v>
      </c>
      <c r="J21" s="76">
        <v>14</v>
      </c>
      <c r="K21" s="19">
        <v>2.56</v>
      </c>
      <c r="L21" s="77">
        <v>4.4770000000000003</v>
      </c>
    </row>
    <row r="22" spans="1:12" ht="12.75" x14ac:dyDescent="0.2">
      <c r="A22" s="112" t="s">
        <v>122</v>
      </c>
      <c r="B22" s="20">
        <v>1499</v>
      </c>
      <c r="C22" s="30"/>
      <c r="D22" s="76">
        <v>4</v>
      </c>
      <c r="E22" s="19">
        <v>2.9220000000000002</v>
      </c>
      <c r="F22" s="77">
        <v>4.2130000000000001</v>
      </c>
      <c r="G22" s="76">
        <v>1</v>
      </c>
      <c r="H22" s="19">
        <v>1.3</v>
      </c>
      <c r="I22" s="77">
        <v>1.35</v>
      </c>
      <c r="J22" s="76" t="s">
        <v>138</v>
      </c>
      <c r="K22" s="19" t="s">
        <v>138</v>
      </c>
      <c r="L22" s="77" t="s">
        <v>138</v>
      </c>
    </row>
    <row r="23" spans="1:12" ht="12.75" x14ac:dyDescent="0.2">
      <c r="A23" s="112" t="s">
        <v>123</v>
      </c>
      <c r="B23" s="20">
        <v>4999</v>
      </c>
      <c r="C23" s="30"/>
      <c r="D23" s="76">
        <v>4</v>
      </c>
      <c r="E23" s="19">
        <v>7.75</v>
      </c>
      <c r="F23" s="77">
        <v>12.673999999999999</v>
      </c>
      <c r="G23" s="76">
        <v>3</v>
      </c>
      <c r="H23" s="19">
        <v>7.1050000000000004</v>
      </c>
      <c r="I23" s="77">
        <v>9.8119999999999994</v>
      </c>
      <c r="J23" s="76">
        <v>13</v>
      </c>
      <c r="K23" s="19">
        <v>39.857999999999997</v>
      </c>
      <c r="L23" s="77">
        <v>49.841999999999999</v>
      </c>
    </row>
    <row r="24" spans="1:12" ht="12.75" x14ac:dyDescent="0.2">
      <c r="A24" s="112" t="s">
        <v>124</v>
      </c>
      <c r="B24" s="20">
        <v>39999</v>
      </c>
      <c r="C24" s="30"/>
      <c r="D24" s="76">
        <v>17</v>
      </c>
      <c r="E24" s="19">
        <v>209.82499999999999</v>
      </c>
      <c r="F24" s="77">
        <v>308.72199999999998</v>
      </c>
      <c r="G24" s="76">
        <v>1</v>
      </c>
      <c r="H24" s="19">
        <v>7.4539999999999997</v>
      </c>
      <c r="I24" s="77">
        <v>9.06</v>
      </c>
      <c r="J24" s="76">
        <v>40</v>
      </c>
      <c r="K24" s="19">
        <v>1528.376</v>
      </c>
      <c r="L24" s="77">
        <v>735.36099999999999</v>
      </c>
    </row>
    <row r="25" spans="1:12" ht="12.75" x14ac:dyDescent="0.2">
      <c r="A25" s="112" t="s">
        <v>125</v>
      </c>
      <c r="B25" s="14"/>
      <c r="C25" s="14"/>
      <c r="D25" s="76" t="s">
        <v>138</v>
      </c>
      <c r="E25" s="19" t="s">
        <v>138</v>
      </c>
      <c r="F25" s="77" t="s">
        <v>138</v>
      </c>
      <c r="G25" s="76" t="s">
        <v>138</v>
      </c>
      <c r="H25" s="19" t="s">
        <v>138</v>
      </c>
      <c r="I25" s="77" t="s">
        <v>138</v>
      </c>
      <c r="J25" s="76">
        <v>7</v>
      </c>
      <c r="K25" s="19">
        <v>376.58699999999999</v>
      </c>
      <c r="L25" s="77">
        <v>367.99</v>
      </c>
    </row>
    <row r="26" spans="1:12" ht="12.75" x14ac:dyDescent="0.2">
      <c r="A26" s="113" t="s">
        <v>177</v>
      </c>
      <c r="B26" s="21"/>
      <c r="C26" s="21"/>
      <c r="D26" s="80">
        <f>SUM(D21:D25)</f>
        <v>30</v>
      </c>
      <c r="E26" s="22">
        <f>SUM(E21:E25)</f>
        <v>222.298</v>
      </c>
      <c r="F26" s="81">
        <f>SUM(F21:F25)</f>
        <v>327.27299999999997</v>
      </c>
      <c r="G26" s="80">
        <f t="shared" ref="G26:I26" si="3">SUM(G20:G25)</f>
        <v>6</v>
      </c>
      <c r="H26" s="22">
        <f t="shared" si="3"/>
        <v>16.061</v>
      </c>
      <c r="I26" s="81">
        <f t="shared" si="3"/>
        <v>20.542000000000002</v>
      </c>
      <c r="J26" s="80">
        <f t="shared" ref="J26:L26" si="4">SUM(J20:J25)</f>
        <v>89</v>
      </c>
      <c r="K26" s="22">
        <f t="shared" si="4"/>
        <v>1949.471</v>
      </c>
      <c r="L26" s="81">
        <f t="shared" si="4"/>
        <v>1158.2170000000001</v>
      </c>
    </row>
    <row r="27" spans="1:12" ht="12.75" x14ac:dyDescent="0.2">
      <c r="A27" s="23"/>
      <c r="B27" s="23"/>
      <c r="C27" s="23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12.75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15.75" customHeight="1" x14ac:dyDescent="0.2">
      <c r="A29" s="156" t="s">
        <v>249</v>
      </c>
      <c r="B29" s="155"/>
      <c r="C29" s="155"/>
      <c r="D29" s="698" t="s">
        <v>27</v>
      </c>
      <c r="E29" s="700"/>
      <c r="F29" s="699"/>
      <c r="G29" s="700" t="s">
        <v>11</v>
      </c>
      <c r="H29" s="700"/>
      <c r="I29" s="700"/>
      <c r="J29" s="698" t="s">
        <v>5</v>
      </c>
      <c r="K29" s="700"/>
      <c r="L29" s="699"/>
    </row>
    <row r="30" spans="1:12" ht="15" customHeight="1" x14ac:dyDescent="0.2">
      <c r="A30" s="173"/>
      <c r="B30" s="167"/>
      <c r="C30" s="167"/>
      <c r="D30" s="706" t="s">
        <v>28</v>
      </c>
      <c r="E30" s="707"/>
      <c r="F30" s="708"/>
      <c r="G30" s="707" t="s">
        <v>92</v>
      </c>
      <c r="H30" s="707"/>
      <c r="I30" s="707"/>
      <c r="J30" s="706" t="s">
        <v>42</v>
      </c>
      <c r="K30" s="707"/>
      <c r="L30" s="708"/>
    </row>
    <row r="31" spans="1:12" ht="29.25" customHeight="1" x14ac:dyDescent="0.2">
      <c r="A31" s="709" t="s">
        <v>250</v>
      </c>
      <c r="B31" s="710"/>
      <c r="C31" s="715"/>
      <c r="D31" s="87" t="s">
        <v>3</v>
      </c>
      <c r="E31" s="25" t="s">
        <v>110</v>
      </c>
      <c r="F31" s="88" t="s">
        <v>240</v>
      </c>
      <c r="G31" s="25" t="s">
        <v>3</v>
      </c>
      <c r="H31" s="25" t="s">
        <v>110</v>
      </c>
      <c r="I31" s="88" t="s">
        <v>240</v>
      </c>
      <c r="J31" s="87" t="s">
        <v>3</v>
      </c>
      <c r="K31" s="25" t="s">
        <v>110</v>
      </c>
      <c r="L31" s="88" t="s">
        <v>240</v>
      </c>
    </row>
    <row r="32" spans="1:12" ht="33.75" x14ac:dyDescent="0.2">
      <c r="A32" s="712"/>
      <c r="B32" s="713"/>
      <c r="C32" s="713"/>
      <c r="D32" s="71" t="s">
        <v>4</v>
      </c>
      <c r="E32" s="27" t="s">
        <v>145</v>
      </c>
      <c r="F32" s="92" t="s">
        <v>113</v>
      </c>
      <c r="G32" s="27" t="s">
        <v>4</v>
      </c>
      <c r="H32" s="27" t="s">
        <v>145</v>
      </c>
      <c r="I32" s="27" t="s">
        <v>113</v>
      </c>
      <c r="J32" s="71" t="s">
        <v>4</v>
      </c>
      <c r="K32" s="27" t="s">
        <v>145</v>
      </c>
      <c r="L32" s="92" t="s">
        <v>113</v>
      </c>
    </row>
    <row r="33" spans="1:12" ht="12.75" customHeight="1" x14ac:dyDescent="0.2">
      <c r="A33" s="704" t="s">
        <v>36</v>
      </c>
      <c r="B33" s="705"/>
      <c r="C33" s="705"/>
      <c r="D33" s="84"/>
      <c r="E33" s="18"/>
      <c r="F33" s="85"/>
      <c r="G33" s="83"/>
      <c r="H33" s="18"/>
      <c r="I33" s="86"/>
      <c r="J33" s="84"/>
      <c r="K33" s="18"/>
      <c r="L33" s="85"/>
    </row>
    <row r="34" spans="1:12" ht="12.75" x14ac:dyDescent="0.2">
      <c r="A34" s="110" t="s">
        <v>37</v>
      </c>
      <c r="B34" s="14"/>
      <c r="C34" s="14"/>
      <c r="D34" s="76"/>
      <c r="E34" s="19"/>
      <c r="F34" s="77"/>
      <c r="G34" s="69"/>
      <c r="H34" s="19"/>
      <c r="I34" s="82"/>
      <c r="J34" s="76"/>
      <c r="K34" s="19"/>
      <c r="L34" s="77"/>
    </row>
    <row r="35" spans="1:12" ht="12.75" x14ac:dyDescent="0.2">
      <c r="A35" s="112" t="s">
        <v>121</v>
      </c>
      <c r="B35" s="20">
        <v>499</v>
      </c>
      <c r="C35" s="14"/>
      <c r="D35" s="76">
        <v>11</v>
      </c>
      <c r="E35" s="69">
        <v>2.1589999999999998</v>
      </c>
      <c r="F35" s="165">
        <v>1.88</v>
      </c>
      <c r="G35" s="69">
        <v>141</v>
      </c>
      <c r="H35" s="69">
        <v>28.917999999999999</v>
      </c>
      <c r="I35" s="165">
        <v>8.32</v>
      </c>
      <c r="J35" s="76">
        <f>SUM(D11,G11,J11,D35,G35)</f>
        <v>187</v>
      </c>
      <c r="K35" s="69">
        <f>SUM(E11,H11,K11,E35,H35)</f>
        <v>37.412999999999997</v>
      </c>
      <c r="L35" s="165">
        <f>SUM(F11,I11,L11,F35,I35)</f>
        <v>17.678000000000001</v>
      </c>
    </row>
    <row r="36" spans="1:12" ht="12.75" x14ac:dyDescent="0.2">
      <c r="A36" s="112" t="s">
        <v>122</v>
      </c>
      <c r="B36" s="20">
        <v>1499</v>
      </c>
      <c r="C36" s="30"/>
      <c r="D36" s="76">
        <v>2</v>
      </c>
      <c r="E36" s="69">
        <v>1.677</v>
      </c>
      <c r="F36" s="165">
        <v>0.31900000000000001</v>
      </c>
      <c r="G36" s="69">
        <v>9</v>
      </c>
      <c r="H36" s="69">
        <v>6.9889999999999999</v>
      </c>
      <c r="I36" s="165">
        <v>2.1970000000000001</v>
      </c>
      <c r="J36" s="76">
        <f t="shared" ref="J36:J39" si="5">SUM(D12,G12,J12,D36,G36)</f>
        <v>18</v>
      </c>
      <c r="K36" s="69">
        <f t="shared" ref="K36:K39" si="6">SUM(E12,H12,K12,E36,H36)</f>
        <v>15.533999999999999</v>
      </c>
      <c r="L36" s="165">
        <f t="shared" ref="L36:L39" si="7">SUM(F12,I12,L12,F36,I36)</f>
        <v>10.844000000000001</v>
      </c>
    </row>
    <row r="37" spans="1:12" ht="12.75" x14ac:dyDescent="0.2">
      <c r="A37" s="112" t="s">
        <v>123</v>
      </c>
      <c r="B37" s="20">
        <v>4999</v>
      </c>
      <c r="C37" s="30"/>
      <c r="D37" s="76" t="s">
        <v>138</v>
      </c>
      <c r="E37" s="19" t="s">
        <v>138</v>
      </c>
      <c r="F37" s="77" t="s">
        <v>138</v>
      </c>
      <c r="G37" s="69">
        <v>1</v>
      </c>
      <c r="H37" s="19">
        <v>3.5640000000000001</v>
      </c>
      <c r="I37" s="77">
        <v>0.86399999999999999</v>
      </c>
      <c r="J37" s="76">
        <f t="shared" si="5"/>
        <v>21</v>
      </c>
      <c r="K37" s="69">
        <f t="shared" si="6"/>
        <v>59.367999999999995</v>
      </c>
      <c r="L37" s="165">
        <f t="shared" si="7"/>
        <v>77.567000000000007</v>
      </c>
    </row>
    <row r="38" spans="1:12" ht="12.75" x14ac:dyDescent="0.2">
      <c r="A38" s="112" t="s">
        <v>124</v>
      </c>
      <c r="B38" s="20">
        <v>39999</v>
      </c>
      <c r="C38" s="30"/>
      <c r="D38" s="76">
        <v>21</v>
      </c>
      <c r="E38" s="69">
        <v>482.31799999999998</v>
      </c>
      <c r="F38" s="165">
        <v>95.015000000000001</v>
      </c>
      <c r="G38" s="69">
        <v>2</v>
      </c>
      <c r="H38" s="69">
        <v>41.478000000000002</v>
      </c>
      <c r="I38" s="165">
        <v>6.0289999999999999</v>
      </c>
      <c r="J38" s="76">
        <f t="shared" si="5"/>
        <v>62</v>
      </c>
      <c r="K38" s="69">
        <f t="shared" si="6"/>
        <v>1175.069</v>
      </c>
      <c r="L38" s="165">
        <f t="shared" si="7"/>
        <v>681.69600000000003</v>
      </c>
    </row>
    <row r="39" spans="1:12" ht="12.75" x14ac:dyDescent="0.2">
      <c r="A39" s="112" t="s">
        <v>125</v>
      </c>
      <c r="B39" s="14"/>
      <c r="C39" s="14"/>
      <c r="D39" s="76">
        <v>7</v>
      </c>
      <c r="E39" s="69">
        <v>352.113</v>
      </c>
      <c r="F39" s="165">
        <v>55.667999999999999</v>
      </c>
      <c r="G39" s="76" t="s">
        <v>138</v>
      </c>
      <c r="H39" s="19" t="s">
        <v>138</v>
      </c>
      <c r="I39" s="77" t="s">
        <v>138</v>
      </c>
      <c r="J39" s="76">
        <f t="shared" si="5"/>
        <v>31</v>
      </c>
      <c r="K39" s="69">
        <f t="shared" si="6"/>
        <v>1819.662</v>
      </c>
      <c r="L39" s="165">
        <f t="shared" si="7"/>
        <v>888.53899999999999</v>
      </c>
    </row>
    <row r="40" spans="1:12" ht="12.75" x14ac:dyDescent="0.2">
      <c r="A40" s="152" t="s">
        <v>177</v>
      </c>
      <c r="B40" s="14"/>
      <c r="C40" s="14"/>
      <c r="D40" s="78">
        <f t="shared" ref="D40:F40" si="8">SUM(D35:D39)</f>
        <v>41</v>
      </c>
      <c r="E40" s="31">
        <f t="shared" si="8"/>
        <v>838.26700000000005</v>
      </c>
      <c r="F40" s="79">
        <f t="shared" si="8"/>
        <v>152.88200000000001</v>
      </c>
      <c r="G40" s="634">
        <f t="shared" ref="G40:L40" si="9">SUM(G35:G39)</f>
        <v>153</v>
      </c>
      <c r="H40" s="31">
        <f t="shared" si="9"/>
        <v>80.948999999999998</v>
      </c>
      <c r="I40" s="79">
        <f t="shared" si="9"/>
        <v>17.41</v>
      </c>
      <c r="J40" s="78">
        <f t="shared" si="9"/>
        <v>319</v>
      </c>
      <c r="K40" s="31">
        <f t="shared" si="9"/>
        <v>3107.0460000000003</v>
      </c>
      <c r="L40" s="79">
        <f t="shared" si="9"/>
        <v>1676.3240000000001</v>
      </c>
    </row>
    <row r="41" spans="1:12" ht="12.75" x14ac:dyDescent="0.2">
      <c r="A41" s="109"/>
      <c r="B41" s="14"/>
      <c r="C41" s="14"/>
      <c r="D41" s="76"/>
      <c r="E41" s="19"/>
      <c r="F41" s="77"/>
      <c r="G41" s="69"/>
      <c r="H41" s="19"/>
      <c r="I41" s="82"/>
      <c r="J41" s="76"/>
      <c r="K41" s="19"/>
      <c r="L41" s="77"/>
    </row>
    <row r="42" spans="1:12" ht="12.75" customHeight="1" x14ac:dyDescent="0.2">
      <c r="A42" s="702" t="s">
        <v>38</v>
      </c>
      <c r="B42" s="703"/>
      <c r="C42" s="703"/>
      <c r="D42" s="76"/>
      <c r="E42" s="19"/>
      <c r="F42" s="77"/>
      <c r="G42" s="69"/>
      <c r="H42" s="19"/>
      <c r="I42" s="82"/>
      <c r="J42" s="76"/>
      <c r="K42" s="19"/>
      <c r="L42" s="77"/>
    </row>
    <row r="43" spans="1:12" ht="12.75" x14ac:dyDescent="0.2">
      <c r="A43" s="110" t="s">
        <v>39</v>
      </c>
      <c r="B43" s="14"/>
      <c r="C43" s="14"/>
      <c r="D43" s="76"/>
      <c r="E43" s="19"/>
      <c r="F43" s="77"/>
      <c r="G43" s="69"/>
      <c r="H43" s="19"/>
      <c r="I43" s="82"/>
      <c r="J43" s="76"/>
      <c r="K43" s="19"/>
      <c r="L43" s="77"/>
    </row>
    <row r="44" spans="1:12" ht="12.75" x14ac:dyDescent="0.2">
      <c r="A44" s="112" t="s">
        <v>126</v>
      </c>
      <c r="B44" s="14">
        <v>99</v>
      </c>
      <c r="C44" s="14"/>
      <c r="D44" s="76">
        <v>9</v>
      </c>
      <c r="E44" s="19">
        <v>1.837</v>
      </c>
      <c r="F44" s="77">
        <v>0.54</v>
      </c>
      <c r="G44" s="69">
        <v>117</v>
      </c>
      <c r="H44" s="19">
        <v>24.306999999999999</v>
      </c>
      <c r="I44" s="77">
        <v>4.54</v>
      </c>
      <c r="J44" s="76">
        <f>SUM(D20,G20,J20,D44,G44)</f>
        <v>141</v>
      </c>
      <c r="K44" s="19">
        <f>SUM(E20,H20,K20,E44,H44)</f>
        <v>28.233999999999998</v>
      </c>
      <c r="L44" s="77">
        <f>SUM(F20,I20,L20,F44,I44)</f>
        <v>5.6270000000000007</v>
      </c>
    </row>
    <row r="45" spans="1:12" ht="12.75" x14ac:dyDescent="0.2">
      <c r="A45" s="112" t="s">
        <v>121</v>
      </c>
      <c r="B45" s="20">
        <v>499</v>
      </c>
      <c r="C45" s="14"/>
      <c r="D45" s="76">
        <v>6</v>
      </c>
      <c r="E45" s="19">
        <v>22.013999999999999</v>
      </c>
      <c r="F45" s="77">
        <v>1.7989999999999999</v>
      </c>
      <c r="G45" s="69">
        <v>31</v>
      </c>
      <c r="H45" s="19">
        <v>10.074999999999999</v>
      </c>
      <c r="I45" s="77">
        <v>4.766</v>
      </c>
      <c r="J45" s="76">
        <f t="shared" ref="J45:J49" si="10">SUM(D21,G21,J21,D45,G45)</f>
        <v>57</v>
      </c>
      <c r="K45" s="19">
        <f t="shared" ref="K45:K49" si="11">SUM(E21,H21,K21,E45,H45)</f>
        <v>36.652000000000001</v>
      </c>
      <c r="L45" s="77">
        <f t="shared" ref="L45:L49" si="12">SUM(F21,I21,L21,F45,I45)</f>
        <v>13.026</v>
      </c>
    </row>
    <row r="46" spans="1:12" ht="12.75" x14ac:dyDescent="0.2">
      <c r="A46" s="112" t="s">
        <v>122</v>
      </c>
      <c r="B46" s="20">
        <v>1499</v>
      </c>
      <c r="C46" s="30"/>
      <c r="D46" s="76">
        <v>1</v>
      </c>
      <c r="E46" s="19">
        <v>0.15</v>
      </c>
      <c r="F46" s="77">
        <v>1.24</v>
      </c>
      <c r="G46" s="69">
        <v>3</v>
      </c>
      <c r="H46" s="19">
        <v>5.0890000000000004</v>
      </c>
      <c r="I46" s="77">
        <v>2.0750000000000002</v>
      </c>
      <c r="J46" s="76">
        <f t="shared" si="10"/>
        <v>9</v>
      </c>
      <c r="K46" s="19">
        <f t="shared" si="11"/>
        <v>9.4610000000000021</v>
      </c>
      <c r="L46" s="77">
        <f t="shared" si="12"/>
        <v>8.8780000000000001</v>
      </c>
    </row>
    <row r="47" spans="1:12" ht="12.75" x14ac:dyDescent="0.2">
      <c r="A47" s="112" t="s">
        <v>123</v>
      </c>
      <c r="B47" s="20">
        <v>4999</v>
      </c>
      <c r="C47" s="30"/>
      <c r="D47" s="76">
        <v>11</v>
      </c>
      <c r="E47" s="19">
        <v>267.76299999999998</v>
      </c>
      <c r="F47" s="77">
        <v>38.533999999999999</v>
      </c>
      <c r="G47" s="69">
        <v>2</v>
      </c>
      <c r="H47" s="19">
        <v>41.478000000000002</v>
      </c>
      <c r="I47" s="77">
        <v>6.0289999999999999</v>
      </c>
      <c r="J47" s="76">
        <f t="shared" si="10"/>
        <v>33</v>
      </c>
      <c r="K47" s="19">
        <f t="shared" si="11"/>
        <v>363.95400000000001</v>
      </c>
      <c r="L47" s="77">
        <f t="shared" si="12"/>
        <v>116.89099999999999</v>
      </c>
    </row>
    <row r="48" spans="1:12" ht="12.75" x14ac:dyDescent="0.2">
      <c r="A48" s="112" t="s">
        <v>124</v>
      </c>
      <c r="B48" s="20">
        <v>39999</v>
      </c>
      <c r="C48" s="30"/>
      <c r="D48" s="76">
        <v>14</v>
      </c>
      <c r="E48" s="19">
        <v>546.50300000000004</v>
      </c>
      <c r="F48" s="77">
        <v>110.76900000000001</v>
      </c>
      <c r="G48" s="76" t="s">
        <v>138</v>
      </c>
      <c r="H48" s="19" t="s">
        <v>138</v>
      </c>
      <c r="I48" s="77" t="s">
        <v>138</v>
      </c>
      <c r="J48" s="76">
        <f t="shared" si="10"/>
        <v>72</v>
      </c>
      <c r="K48" s="19">
        <f t="shared" si="11"/>
        <v>2292.1579999999999</v>
      </c>
      <c r="L48" s="77">
        <f t="shared" si="12"/>
        <v>1163.912</v>
      </c>
    </row>
    <row r="49" spans="1:12" ht="12.75" x14ac:dyDescent="0.2">
      <c r="A49" s="112" t="s">
        <v>125</v>
      </c>
      <c r="B49" s="14"/>
      <c r="C49" s="14"/>
      <c r="D49" s="76" t="s">
        <v>138</v>
      </c>
      <c r="E49" s="19" t="s">
        <v>138</v>
      </c>
      <c r="F49" s="77" t="s">
        <v>138</v>
      </c>
      <c r="G49" s="76" t="s">
        <v>138</v>
      </c>
      <c r="H49" s="19" t="s">
        <v>138</v>
      </c>
      <c r="I49" s="77" t="s">
        <v>138</v>
      </c>
      <c r="J49" s="76">
        <f t="shared" si="10"/>
        <v>7</v>
      </c>
      <c r="K49" s="19">
        <f t="shared" si="11"/>
        <v>376.58699999999999</v>
      </c>
      <c r="L49" s="77">
        <f t="shared" si="12"/>
        <v>367.99</v>
      </c>
    </row>
    <row r="50" spans="1:12" ht="12.75" x14ac:dyDescent="0.2">
      <c r="A50" s="113" t="s">
        <v>177</v>
      </c>
      <c r="B50" s="21"/>
      <c r="C50" s="21"/>
      <c r="D50" s="80">
        <f t="shared" ref="D50:F50" si="13">SUM(D44:D49)</f>
        <v>41</v>
      </c>
      <c r="E50" s="22">
        <f t="shared" si="13"/>
        <v>838.26700000000005</v>
      </c>
      <c r="F50" s="81">
        <f t="shared" si="13"/>
        <v>152.88200000000001</v>
      </c>
      <c r="G50" s="635">
        <f t="shared" ref="G50:I50" si="14">SUM(G44:G49)</f>
        <v>153</v>
      </c>
      <c r="H50" s="22">
        <f t="shared" si="14"/>
        <v>80.948999999999998</v>
      </c>
      <c r="I50" s="81">
        <f t="shared" si="14"/>
        <v>17.41</v>
      </c>
      <c r="J50" s="80">
        <f>SUM(J44:J49)</f>
        <v>319</v>
      </c>
      <c r="K50" s="22">
        <f>SUM(K44:K49)</f>
        <v>3107.0459999999998</v>
      </c>
      <c r="L50" s="81">
        <f>SUM(L44:L49)</f>
        <v>1676.3240000000001</v>
      </c>
    </row>
    <row r="51" spans="1:12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4" spans="1:12" x14ac:dyDescent="0.2">
      <c r="J54" s="407"/>
      <c r="K54" s="407"/>
      <c r="L54" s="407"/>
    </row>
    <row r="57" spans="1:12" x14ac:dyDescent="0.2">
      <c r="J57" s="407"/>
      <c r="K57" s="407"/>
      <c r="L57" s="407"/>
    </row>
  </sheetData>
  <mergeCells count="20">
    <mergeCell ref="D6:F6"/>
    <mergeCell ref="G6:I6"/>
    <mergeCell ref="J6:L6"/>
    <mergeCell ref="A1:J2"/>
    <mergeCell ref="A33:C33"/>
    <mergeCell ref="J29:L29"/>
    <mergeCell ref="J30:L30"/>
    <mergeCell ref="D5:F5"/>
    <mergeCell ref="G5:I5"/>
    <mergeCell ref="J5:L5"/>
    <mergeCell ref="A7:C8"/>
    <mergeCell ref="A31:C32"/>
    <mergeCell ref="A3:J4"/>
    <mergeCell ref="A42:C42"/>
    <mergeCell ref="A9:C9"/>
    <mergeCell ref="A18:C18"/>
    <mergeCell ref="D29:F29"/>
    <mergeCell ref="G29:I29"/>
    <mergeCell ref="D30:F30"/>
    <mergeCell ref="G30:I3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  <pageSetUpPr fitToPage="1"/>
  </sheetPr>
  <dimension ref="A1:G42"/>
  <sheetViews>
    <sheetView zoomScaleNormal="100" workbookViewId="0">
      <selection sqref="A1:G2"/>
    </sheetView>
  </sheetViews>
  <sheetFormatPr defaultRowHeight="12.75" x14ac:dyDescent="0.2"/>
  <cols>
    <col min="1" max="1" width="16.5" style="7" customWidth="1"/>
    <col min="2" max="2" width="19.5" style="7" customWidth="1"/>
    <col min="3" max="3" width="25" style="7" customWidth="1"/>
    <col min="4" max="6" width="9.33203125" style="7"/>
    <col min="7" max="7" width="9" style="7" customWidth="1"/>
    <col min="8" max="16384" width="9.33203125" style="7"/>
  </cols>
  <sheetData>
    <row r="1" spans="1:7" ht="32.25" customHeight="1" x14ac:dyDescent="0.2">
      <c r="A1" s="691" t="s">
        <v>316</v>
      </c>
      <c r="B1" s="691"/>
      <c r="C1" s="691"/>
      <c r="D1" s="691"/>
      <c r="E1" s="691"/>
      <c r="F1" s="691"/>
      <c r="G1" s="691"/>
    </row>
    <row r="2" spans="1:7" ht="19.5" customHeight="1" x14ac:dyDescent="0.2">
      <c r="A2" s="691"/>
      <c r="B2" s="691"/>
      <c r="C2" s="691"/>
      <c r="D2" s="691"/>
      <c r="E2" s="691"/>
      <c r="F2" s="691"/>
      <c r="G2" s="691"/>
    </row>
    <row r="3" spans="1:7" x14ac:dyDescent="0.2">
      <c r="A3" s="384" t="s">
        <v>317</v>
      </c>
    </row>
    <row r="4" spans="1:7" ht="16.5" customHeight="1" x14ac:dyDescent="0.2">
      <c r="A4" s="90" t="s">
        <v>51</v>
      </c>
      <c r="B4" s="252" t="s">
        <v>53</v>
      </c>
      <c r="C4" s="252" t="s">
        <v>114</v>
      </c>
    </row>
    <row r="5" spans="1:7" ht="15" customHeight="1" x14ac:dyDescent="0.2">
      <c r="A5" s="91" t="s">
        <v>52</v>
      </c>
      <c r="B5" s="255" t="s">
        <v>54</v>
      </c>
      <c r="C5" s="255" t="s">
        <v>55</v>
      </c>
    </row>
    <row r="6" spans="1:7" x14ac:dyDescent="0.2">
      <c r="A6" s="7" t="s">
        <v>43</v>
      </c>
      <c r="B6" s="425">
        <v>76</v>
      </c>
      <c r="C6" s="426">
        <v>1103.501</v>
      </c>
    </row>
    <row r="7" spans="1:7" x14ac:dyDescent="0.2">
      <c r="A7" s="7" t="s">
        <v>44</v>
      </c>
      <c r="B7" s="425">
        <v>60</v>
      </c>
      <c r="C7" s="426">
        <v>891.12300000000005</v>
      </c>
    </row>
    <row r="8" spans="1:7" x14ac:dyDescent="0.2">
      <c r="A8" s="7" t="s">
        <v>185</v>
      </c>
      <c r="B8" s="425">
        <v>15</v>
      </c>
      <c r="C8" s="426">
        <v>186.261</v>
      </c>
    </row>
    <row r="9" spans="1:7" x14ac:dyDescent="0.2">
      <c r="A9" s="7" t="s">
        <v>187</v>
      </c>
      <c r="B9" s="425">
        <v>17</v>
      </c>
      <c r="C9" s="426">
        <v>172.179</v>
      </c>
    </row>
    <row r="10" spans="1:7" x14ac:dyDescent="0.2">
      <c r="A10" s="7" t="s">
        <v>186</v>
      </c>
      <c r="B10" s="425">
        <v>6</v>
      </c>
      <c r="C10" s="426">
        <v>145.363</v>
      </c>
    </row>
    <row r="11" spans="1:7" x14ac:dyDescent="0.2">
      <c r="B11" s="425"/>
      <c r="C11" s="426"/>
    </row>
    <row r="12" spans="1:7" x14ac:dyDescent="0.2">
      <c r="A12" s="7" t="s">
        <v>49</v>
      </c>
      <c r="B12" s="425">
        <v>4</v>
      </c>
      <c r="C12" s="426">
        <v>125.592</v>
      </c>
    </row>
    <row r="13" spans="1:7" x14ac:dyDescent="0.2">
      <c r="A13" s="7" t="s">
        <v>50</v>
      </c>
      <c r="B13" s="425">
        <v>5</v>
      </c>
      <c r="C13" s="426">
        <v>69.075000000000003</v>
      </c>
    </row>
    <row r="14" spans="1:7" x14ac:dyDescent="0.2">
      <c r="A14" s="7" t="s">
        <v>184</v>
      </c>
      <c r="B14" s="425">
        <v>4</v>
      </c>
      <c r="C14" s="426">
        <v>60.854999999999997</v>
      </c>
    </row>
    <row r="15" spans="1:7" x14ac:dyDescent="0.2">
      <c r="A15" s="7" t="s">
        <v>254</v>
      </c>
      <c r="B15" s="425">
        <v>1</v>
      </c>
      <c r="C15" s="426">
        <v>39.191000000000003</v>
      </c>
    </row>
    <row r="16" spans="1:7" x14ac:dyDescent="0.2">
      <c r="A16" s="3"/>
      <c r="B16" s="425"/>
      <c r="C16" s="427"/>
    </row>
    <row r="17" spans="1:7" x14ac:dyDescent="0.2">
      <c r="A17" s="3" t="s">
        <v>56</v>
      </c>
      <c r="B17" s="425">
        <v>131</v>
      </c>
      <c r="C17" s="427">
        <v>313.90599999999995</v>
      </c>
    </row>
    <row r="18" spans="1:7" x14ac:dyDescent="0.2">
      <c r="A18" s="3"/>
      <c r="B18" s="425"/>
      <c r="C18" s="427"/>
    </row>
    <row r="19" spans="1:7" x14ac:dyDescent="0.2">
      <c r="A19" s="34" t="s">
        <v>189</v>
      </c>
      <c r="B19" s="428">
        <f>SUM(B6:B17)</f>
        <v>319</v>
      </c>
      <c r="C19" s="429">
        <f>SUM(C6:C17)</f>
        <v>3107.0459999999998</v>
      </c>
    </row>
    <row r="22" spans="1:7" ht="13.5" customHeight="1" x14ac:dyDescent="0.2"/>
    <row r="23" spans="1:7" ht="30.75" customHeight="1" x14ac:dyDescent="0.2">
      <c r="A23" s="696" t="s">
        <v>318</v>
      </c>
      <c r="B23" s="696"/>
      <c r="C23" s="696"/>
      <c r="D23" s="696"/>
      <c r="E23" s="696"/>
      <c r="F23" s="696"/>
      <c r="G23" s="696"/>
    </row>
    <row r="24" spans="1:7" ht="15.75" customHeight="1" x14ac:dyDescent="0.2">
      <c r="A24" s="696"/>
      <c r="B24" s="696"/>
      <c r="C24" s="696"/>
      <c r="D24" s="696"/>
      <c r="E24" s="696"/>
      <c r="F24" s="696"/>
      <c r="G24" s="696"/>
    </row>
    <row r="25" spans="1:7" x14ac:dyDescent="0.2">
      <c r="A25" s="384" t="s">
        <v>319</v>
      </c>
    </row>
    <row r="26" spans="1:7" ht="15" customHeight="1" x14ac:dyDescent="0.2">
      <c r="A26" s="90" t="s">
        <v>51</v>
      </c>
      <c r="B26" s="252" t="s">
        <v>53</v>
      </c>
      <c r="C26" s="252" t="s">
        <v>114</v>
      </c>
    </row>
    <row r="27" spans="1:7" ht="15" customHeight="1" x14ac:dyDescent="0.2">
      <c r="A27" s="91" t="s">
        <v>52</v>
      </c>
      <c r="B27" s="255" t="s">
        <v>54</v>
      </c>
      <c r="C27" s="255" t="s">
        <v>55</v>
      </c>
    </row>
    <row r="28" spans="1:7" x14ac:dyDescent="0.2">
      <c r="A28" s="3" t="s">
        <v>45</v>
      </c>
      <c r="B28" s="425">
        <v>11</v>
      </c>
      <c r="C28" s="427">
        <v>31.446000000000002</v>
      </c>
    </row>
    <row r="29" spans="1:7" x14ac:dyDescent="0.2">
      <c r="A29" s="3" t="s">
        <v>46</v>
      </c>
      <c r="B29" s="425">
        <v>14</v>
      </c>
      <c r="C29" s="427">
        <v>18.468</v>
      </c>
    </row>
    <row r="30" spans="1:7" x14ac:dyDescent="0.2">
      <c r="A30" s="3" t="s">
        <v>43</v>
      </c>
      <c r="B30" s="425">
        <v>55</v>
      </c>
      <c r="C30" s="427">
        <v>16.469000000000001</v>
      </c>
    </row>
    <row r="31" spans="1:7" x14ac:dyDescent="0.2">
      <c r="A31" s="3" t="s">
        <v>44</v>
      </c>
      <c r="B31" s="425">
        <v>25</v>
      </c>
      <c r="C31" s="427">
        <v>11.019</v>
      </c>
    </row>
    <row r="32" spans="1:7" x14ac:dyDescent="0.2">
      <c r="A32" s="3" t="s">
        <v>188</v>
      </c>
      <c r="B32" s="425">
        <v>2</v>
      </c>
      <c r="C32" s="427">
        <v>9.8119999999999994</v>
      </c>
    </row>
    <row r="33" spans="1:3" x14ac:dyDescent="0.2">
      <c r="A33" s="3"/>
      <c r="B33" s="425"/>
      <c r="C33" s="427"/>
    </row>
    <row r="34" spans="1:3" x14ac:dyDescent="0.2">
      <c r="A34" s="3" t="s">
        <v>47</v>
      </c>
      <c r="B34" s="425">
        <v>3</v>
      </c>
      <c r="C34" s="427">
        <v>9.2010000000000005</v>
      </c>
    </row>
    <row r="35" spans="1:3" x14ac:dyDescent="0.2">
      <c r="A35" s="3" t="s">
        <v>48</v>
      </c>
      <c r="B35" s="425">
        <v>3</v>
      </c>
      <c r="C35" s="427">
        <v>7.7270000000000003</v>
      </c>
    </row>
    <row r="36" spans="1:3" x14ac:dyDescent="0.2">
      <c r="A36" s="3" t="s">
        <v>185</v>
      </c>
      <c r="B36" s="425">
        <v>2</v>
      </c>
      <c r="C36" s="427">
        <v>6.7640000000000002</v>
      </c>
    </row>
    <row r="37" spans="1:3" x14ac:dyDescent="0.2">
      <c r="A37" s="3" t="s">
        <v>186</v>
      </c>
      <c r="B37" s="425">
        <v>16</v>
      </c>
      <c r="C37" s="427">
        <v>6.2489999999999997</v>
      </c>
    </row>
    <row r="38" spans="1:3" x14ac:dyDescent="0.2">
      <c r="A38" s="3" t="s">
        <v>255</v>
      </c>
      <c r="B38" s="425">
        <v>18</v>
      </c>
      <c r="C38" s="427">
        <v>4.0259999999999998</v>
      </c>
    </row>
    <row r="39" spans="1:3" x14ac:dyDescent="0.2">
      <c r="A39" s="3"/>
      <c r="B39" s="425"/>
      <c r="C39" s="427"/>
    </row>
    <row r="40" spans="1:3" x14ac:dyDescent="0.2">
      <c r="A40" s="3" t="s">
        <v>56</v>
      </c>
      <c r="B40" s="425">
        <v>96</v>
      </c>
      <c r="C40" s="427">
        <v>25.592999999999989</v>
      </c>
    </row>
    <row r="41" spans="1:3" x14ac:dyDescent="0.2">
      <c r="A41" s="3"/>
      <c r="B41" s="425"/>
      <c r="C41" s="427"/>
    </row>
    <row r="42" spans="1:3" x14ac:dyDescent="0.2">
      <c r="A42" s="34" t="s">
        <v>189</v>
      </c>
      <c r="B42" s="428">
        <f>SUM(B28:B40)</f>
        <v>245</v>
      </c>
      <c r="C42" s="430">
        <f>SUM(C28:C40)</f>
        <v>146.774</v>
      </c>
    </row>
  </sheetData>
  <mergeCells count="2">
    <mergeCell ref="A1:G2"/>
    <mergeCell ref="A23:G24"/>
  </mergeCells>
  <pageMargins left="0.7" right="0.7" top="0.75" bottom="0.75" header="0.3" footer="0.3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6"/>
  <sheetViews>
    <sheetView zoomScaleNormal="100" workbookViewId="0">
      <selection activeCell="J1" sqref="J1"/>
    </sheetView>
  </sheetViews>
  <sheetFormatPr defaultRowHeight="11.25" x14ac:dyDescent="0.2"/>
  <cols>
    <col min="1" max="1" width="41.83203125" style="1" customWidth="1"/>
    <col min="2" max="10" width="11.83203125" style="1" customWidth="1"/>
    <col min="11" max="16384" width="9.33203125" style="1"/>
  </cols>
  <sheetData>
    <row r="1" spans="1:11" ht="20.25" customHeight="1" x14ac:dyDescent="0.25">
      <c r="A1" s="188" t="s">
        <v>320</v>
      </c>
    </row>
    <row r="2" spans="1:11" ht="15" customHeight="1" x14ac:dyDescent="0.2">
      <c r="A2" s="384" t="s">
        <v>321</v>
      </c>
    </row>
    <row r="3" spans="1:11" ht="18" customHeight="1" x14ac:dyDescent="0.2">
      <c r="A3" s="156" t="s">
        <v>1</v>
      </c>
      <c r="B3" s="698" t="s">
        <v>389</v>
      </c>
      <c r="C3" s="700"/>
      <c r="D3" s="699"/>
      <c r="E3" s="698" t="s">
        <v>390</v>
      </c>
      <c r="F3" s="700"/>
      <c r="G3" s="699"/>
      <c r="H3" s="698" t="s">
        <v>181</v>
      </c>
      <c r="I3" s="700"/>
      <c r="J3" s="699"/>
    </row>
    <row r="4" spans="1:11" ht="28.5" customHeight="1" x14ac:dyDescent="0.2">
      <c r="A4" s="136" t="s">
        <v>2</v>
      </c>
      <c r="B4" s="87" t="s">
        <v>3</v>
      </c>
      <c r="C4" s="25" t="s">
        <v>110</v>
      </c>
      <c r="D4" s="88" t="s">
        <v>241</v>
      </c>
      <c r="E4" s="87" t="s">
        <v>3</v>
      </c>
      <c r="F4" s="25" t="s">
        <v>110</v>
      </c>
      <c r="G4" s="88" t="s">
        <v>241</v>
      </c>
      <c r="H4" s="87" t="s">
        <v>3</v>
      </c>
      <c r="I4" s="25" t="s">
        <v>110</v>
      </c>
      <c r="J4" s="88" t="s">
        <v>241</v>
      </c>
    </row>
    <row r="5" spans="1:11" ht="33.75" x14ac:dyDescent="0.2">
      <c r="A5" s="166"/>
      <c r="B5" s="71" t="s">
        <v>4</v>
      </c>
      <c r="C5" s="27" t="s">
        <v>145</v>
      </c>
      <c r="D5" s="27" t="s">
        <v>239</v>
      </c>
      <c r="E5" s="71" t="s">
        <v>4</v>
      </c>
      <c r="F5" s="27" t="s">
        <v>145</v>
      </c>
      <c r="G5" s="27" t="s">
        <v>239</v>
      </c>
      <c r="H5" s="71" t="s">
        <v>4</v>
      </c>
      <c r="I5" s="27" t="s">
        <v>145</v>
      </c>
      <c r="J5" s="92" t="s">
        <v>239</v>
      </c>
    </row>
    <row r="6" spans="1:11" ht="12.75" customHeight="1" x14ac:dyDescent="0.2">
      <c r="A6" s="109" t="s">
        <v>158</v>
      </c>
      <c r="B6" s="447">
        <v>2</v>
      </c>
      <c r="C6" s="448">
        <v>31.96</v>
      </c>
      <c r="D6" s="449">
        <v>50.048999999999999</v>
      </c>
      <c r="E6" s="227">
        <v>2</v>
      </c>
      <c r="F6" s="450">
        <v>1.325</v>
      </c>
      <c r="G6" s="228">
        <v>2.1909999999999998</v>
      </c>
      <c r="H6" s="227" t="str">
        <f>IF(SUM(B6-E6)&lt;&gt;0,SUM(B6-E6),"–")</f>
        <v>–</v>
      </c>
      <c r="I6" s="450">
        <f t="shared" ref="I6:J6" si="0">IF(SUM(C6-F6)&lt;&gt;0,SUM(C6-F6),"–")</f>
        <v>30.635000000000002</v>
      </c>
      <c r="J6" s="228">
        <f t="shared" si="0"/>
        <v>47.857999999999997</v>
      </c>
    </row>
    <row r="7" spans="1:11" ht="12.75" customHeight="1" x14ac:dyDescent="0.2">
      <c r="A7" s="109" t="s">
        <v>159</v>
      </c>
      <c r="B7" s="453" t="s">
        <v>138</v>
      </c>
      <c r="C7" s="454" t="s">
        <v>138</v>
      </c>
      <c r="D7" s="455" t="s">
        <v>138</v>
      </c>
      <c r="E7" s="453" t="s">
        <v>138</v>
      </c>
      <c r="F7" s="454" t="s">
        <v>138</v>
      </c>
      <c r="G7" s="455" t="s">
        <v>138</v>
      </c>
      <c r="H7" s="453" t="s">
        <v>138</v>
      </c>
      <c r="I7" s="454" t="s">
        <v>138</v>
      </c>
      <c r="J7" s="455" t="s">
        <v>138</v>
      </c>
    </row>
    <row r="8" spans="1:11" ht="12.75" customHeight="1" x14ac:dyDescent="0.2">
      <c r="A8" s="109" t="s">
        <v>160</v>
      </c>
      <c r="B8" s="453" t="s">
        <v>138</v>
      </c>
      <c r="C8" s="454" t="s">
        <v>138</v>
      </c>
      <c r="D8" s="455" t="s">
        <v>138</v>
      </c>
      <c r="E8" s="453">
        <v>3</v>
      </c>
      <c r="F8" s="454">
        <v>110.283</v>
      </c>
      <c r="G8" s="456">
        <v>76.364000000000004</v>
      </c>
      <c r="H8" s="453">
        <f>-E8</f>
        <v>-3</v>
      </c>
      <c r="I8" s="454">
        <f>-F8</f>
        <v>-110.283</v>
      </c>
      <c r="J8" s="456">
        <f>-G8</f>
        <v>-76.364000000000004</v>
      </c>
    </row>
    <row r="9" spans="1:11" ht="17.25" customHeight="1" x14ac:dyDescent="0.2">
      <c r="A9" s="152" t="s">
        <v>171</v>
      </c>
      <c r="B9" s="457">
        <f t="shared" ref="B9:G9" si="1">SUM(B6:B8)</f>
        <v>2</v>
      </c>
      <c r="C9" s="458">
        <f t="shared" si="1"/>
        <v>31.96</v>
      </c>
      <c r="D9" s="459">
        <f t="shared" si="1"/>
        <v>50.048999999999999</v>
      </c>
      <c r="E9" s="460">
        <f t="shared" si="1"/>
        <v>5</v>
      </c>
      <c r="F9" s="461">
        <f t="shared" si="1"/>
        <v>111.608</v>
      </c>
      <c r="G9" s="462">
        <f t="shared" si="1"/>
        <v>78.555000000000007</v>
      </c>
      <c r="H9" s="460">
        <f>SUM(H6:H8)</f>
        <v>-3</v>
      </c>
      <c r="I9" s="461">
        <f>SUM(I6:I8)</f>
        <v>-79.647999999999996</v>
      </c>
      <c r="J9" s="462">
        <f>SUM(J6:J8)</f>
        <v>-28.506000000000007</v>
      </c>
      <c r="K9" s="401"/>
    </row>
    <row r="10" spans="1:11" ht="12.75" customHeight="1" x14ac:dyDescent="0.2">
      <c r="A10" s="109"/>
      <c r="B10" s="451"/>
      <c r="C10" s="38"/>
      <c r="D10" s="452"/>
      <c r="E10" s="453"/>
      <c r="F10" s="454"/>
      <c r="G10" s="455"/>
      <c r="H10" s="453"/>
      <c r="I10" s="454"/>
      <c r="J10" s="455"/>
    </row>
    <row r="11" spans="1:11" ht="12.75" customHeight="1" x14ac:dyDescent="0.2">
      <c r="A11" s="141" t="s">
        <v>161</v>
      </c>
      <c r="B11" s="451">
        <v>2</v>
      </c>
      <c r="C11" s="38">
        <v>19.196000000000002</v>
      </c>
      <c r="D11" s="452">
        <v>5</v>
      </c>
      <c r="E11" s="451">
        <v>2</v>
      </c>
      <c r="F11" s="38">
        <v>23.381</v>
      </c>
      <c r="G11" s="452">
        <v>10.726000000000001</v>
      </c>
      <c r="H11" s="451" t="str">
        <f>IF(SUM(B11-E11)&lt;&gt;0,SUM(B11-E11),"–")</f>
        <v>–</v>
      </c>
      <c r="I11" s="38">
        <f t="shared" ref="I11:J12" si="2">IF(SUM(C11-F11)&lt;&gt;0,SUM(C11-F11),"–")</f>
        <v>-4.1849999999999987</v>
      </c>
      <c r="J11" s="452">
        <f t="shared" si="2"/>
        <v>-5.7260000000000009</v>
      </c>
    </row>
    <row r="12" spans="1:11" ht="12.75" customHeight="1" x14ac:dyDescent="0.2">
      <c r="A12" s="141" t="s">
        <v>11</v>
      </c>
      <c r="B12" s="451">
        <v>4</v>
      </c>
      <c r="C12" s="38">
        <v>0.95299999999999996</v>
      </c>
      <c r="D12" s="452">
        <v>2.1999999999999999E-2</v>
      </c>
      <c r="E12" s="451">
        <v>2</v>
      </c>
      <c r="F12" s="38">
        <v>0.59699999999999998</v>
      </c>
      <c r="G12" s="452">
        <v>0.183</v>
      </c>
      <c r="H12" s="451">
        <f>IF(SUM(B12-E12)&lt;&gt;0,SUM(B12-E12),"–")</f>
        <v>2</v>
      </c>
      <c r="I12" s="38">
        <f t="shared" si="2"/>
        <v>0.35599999999999998</v>
      </c>
      <c r="J12" s="452">
        <f t="shared" si="2"/>
        <v>-0.161</v>
      </c>
      <c r="K12" s="418"/>
    </row>
    <row r="13" spans="1:11" ht="12.75" customHeight="1" x14ac:dyDescent="0.2">
      <c r="A13" s="201" t="s">
        <v>18</v>
      </c>
      <c r="B13" s="451"/>
      <c r="C13" s="38"/>
      <c r="D13" s="452"/>
      <c r="E13" s="453"/>
      <c r="F13" s="454"/>
      <c r="G13" s="455"/>
      <c r="H13" s="453"/>
      <c r="I13" s="454"/>
      <c r="J13" s="455"/>
    </row>
    <row r="14" spans="1:11" ht="17.25" customHeight="1" x14ac:dyDescent="0.2">
      <c r="A14" s="181" t="s">
        <v>162</v>
      </c>
      <c r="B14" s="466">
        <f t="shared" ref="B14:J14" si="3">SUM(B11:B12)</f>
        <v>6</v>
      </c>
      <c r="C14" s="467">
        <f t="shared" si="3"/>
        <v>20.149000000000001</v>
      </c>
      <c r="D14" s="468">
        <f t="shared" si="3"/>
        <v>5.0220000000000002</v>
      </c>
      <c r="E14" s="463">
        <f t="shared" si="3"/>
        <v>4</v>
      </c>
      <c r="F14" s="464">
        <f t="shared" si="3"/>
        <v>23.978000000000002</v>
      </c>
      <c r="G14" s="465">
        <f t="shared" si="3"/>
        <v>10.909000000000001</v>
      </c>
      <c r="H14" s="463">
        <f>SUM(H11:H12)</f>
        <v>2</v>
      </c>
      <c r="I14" s="464">
        <f>SUM(I11:I12)</f>
        <v>-3.8289999999999988</v>
      </c>
      <c r="J14" s="465">
        <f t="shared" si="3"/>
        <v>-5.8870000000000005</v>
      </c>
    </row>
    <row r="15" spans="1:11" ht="12.75" customHeight="1" x14ac:dyDescent="0.2">
      <c r="A15" s="182"/>
      <c r="B15" s="451"/>
      <c r="C15" s="38"/>
      <c r="D15" s="452"/>
      <c r="E15" s="453"/>
      <c r="F15" s="454"/>
      <c r="G15" s="455"/>
      <c r="H15" s="453"/>
      <c r="I15" s="454"/>
      <c r="J15" s="455"/>
    </row>
    <row r="16" spans="1:11" ht="27.75" customHeight="1" x14ac:dyDescent="0.2">
      <c r="A16" s="183" t="s">
        <v>163</v>
      </c>
      <c r="B16" s="469">
        <f t="shared" ref="B16:J16" si="4">SUM(B14,B9)</f>
        <v>8</v>
      </c>
      <c r="C16" s="39">
        <f t="shared" si="4"/>
        <v>52.109000000000002</v>
      </c>
      <c r="D16" s="470">
        <f t="shared" si="4"/>
        <v>55.070999999999998</v>
      </c>
      <c r="E16" s="469">
        <f t="shared" si="4"/>
        <v>9</v>
      </c>
      <c r="F16" s="39">
        <f t="shared" si="4"/>
        <v>135.58600000000001</v>
      </c>
      <c r="G16" s="470">
        <f t="shared" si="4"/>
        <v>89.464000000000013</v>
      </c>
      <c r="H16" s="469">
        <f>SUM(H14,H9)</f>
        <v>-1</v>
      </c>
      <c r="I16" s="39">
        <f t="shared" si="4"/>
        <v>-83.47699999999999</v>
      </c>
      <c r="J16" s="470">
        <f t="shared" si="4"/>
        <v>-34.393000000000008</v>
      </c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1" x14ac:dyDescent="0.2">
      <c r="A18" s="6"/>
      <c r="B18" s="6"/>
      <c r="C18" s="6"/>
      <c r="D18" s="40"/>
      <c r="E18" s="40"/>
      <c r="F18" s="40"/>
      <c r="G18" s="40"/>
      <c r="H18" s="40"/>
      <c r="I18" s="40"/>
      <c r="J18" s="40"/>
      <c r="K18" s="40"/>
    </row>
    <row r="19" spans="1:11" x14ac:dyDescent="0.2">
      <c r="D19" s="348"/>
      <c r="E19" s="40"/>
      <c r="F19" s="40"/>
      <c r="G19" s="40"/>
      <c r="H19" s="348"/>
      <c r="I19" s="348"/>
      <c r="J19" s="348"/>
      <c r="K19" s="40"/>
    </row>
    <row r="20" spans="1:11" x14ac:dyDescent="0.2">
      <c r="B20" s="344"/>
      <c r="C20" s="344"/>
      <c r="D20" s="344"/>
      <c r="G20" s="40"/>
      <c r="H20" s="40"/>
      <c r="I20" s="40"/>
    </row>
    <row r="21" spans="1:11" x14ac:dyDescent="0.2">
      <c r="E21" s="40"/>
      <c r="F21" s="40"/>
      <c r="G21" s="40"/>
      <c r="H21" s="40"/>
      <c r="I21" s="40"/>
      <c r="J21" s="346"/>
      <c r="K21" s="40"/>
    </row>
    <row r="22" spans="1:11" x14ac:dyDescent="0.2">
      <c r="D22" s="40"/>
      <c r="E22" s="40"/>
      <c r="F22" s="40"/>
      <c r="G22" s="40"/>
      <c r="H22" s="40"/>
      <c r="I22" s="40"/>
      <c r="J22" s="40"/>
      <c r="K22" s="40"/>
    </row>
    <row r="23" spans="1:11" x14ac:dyDescent="0.2">
      <c r="B23" s="246"/>
      <c r="C23" s="344"/>
      <c r="D23" s="344"/>
      <c r="E23" s="351"/>
      <c r="F23" s="420"/>
      <c r="G23" s="420"/>
      <c r="H23" s="40"/>
      <c r="I23" s="40"/>
    </row>
    <row r="24" spans="1:11" x14ac:dyDescent="0.2">
      <c r="D24" s="40"/>
      <c r="E24" s="40"/>
      <c r="F24" s="40"/>
      <c r="G24" s="347"/>
      <c r="H24" s="40"/>
      <c r="I24" s="40"/>
      <c r="J24" s="40"/>
      <c r="K24" s="40"/>
    </row>
    <row r="25" spans="1:11" x14ac:dyDescent="0.2">
      <c r="D25" s="348"/>
      <c r="E25" s="40"/>
      <c r="F25" s="40"/>
      <c r="G25" s="40"/>
      <c r="H25" s="349"/>
      <c r="I25" s="350"/>
      <c r="J25" s="350"/>
      <c r="K25" s="40"/>
    </row>
    <row r="26" spans="1:11" x14ac:dyDescent="0.2">
      <c r="D26" s="351"/>
      <c r="E26" s="348"/>
      <c r="F26" s="348"/>
      <c r="G26" s="40"/>
      <c r="H26" s="40"/>
      <c r="I26" s="40"/>
      <c r="J26" s="40"/>
      <c r="K26" s="40"/>
    </row>
    <row r="27" spans="1:11" x14ac:dyDescent="0.2">
      <c r="B27" s="344"/>
      <c r="C27" s="344"/>
      <c r="D27" s="348"/>
      <c r="E27" s="351"/>
      <c r="F27" s="40"/>
      <c r="G27" s="40"/>
      <c r="H27" s="40"/>
      <c r="I27" s="40"/>
      <c r="J27" s="40"/>
      <c r="K27" s="40"/>
    </row>
    <row r="28" spans="1:11" x14ac:dyDescent="0.2">
      <c r="B28" s="344"/>
      <c r="C28" s="344"/>
      <c r="D28" s="348"/>
      <c r="E28" s="351"/>
      <c r="F28" s="40"/>
      <c r="G28" s="40"/>
      <c r="H28" s="40"/>
      <c r="I28" s="40"/>
      <c r="J28" s="40"/>
      <c r="K28" s="40"/>
    </row>
    <row r="29" spans="1:11" x14ac:dyDescent="0.2">
      <c r="B29" s="344"/>
      <c r="C29" s="344"/>
      <c r="D29" s="348"/>
      <c r="E29" s="351"/>
      <c r="F29" s="40"/>
      <c r="G29" s="40"/>
      <c r="H29" s="40"/>
      <c r="I29" s="40"/>
      <c r="J29" s="40"/>
      <c r="K29" s="40"/>
    </row>
    <row r="30" spans="1:11" x14ac:dyDescent="0.2">
      <c r="B30" s="344"/>
      <c r="C30" s="344"/>
      <c r="D30" s="348"/>
      <c r="E30" s="40"/>
      <c r="F30" s="40"/>
      <c r="G30" s="40"/>
      <c r="H30" s="40"/>
      <c r="I30" s="40"/>
      <c r="J30" s="40"/>
      <c r="K30" s="40"/>
    </row>
    <row r="31" spans="1:11" x14ac:dyDescent="0.2">
      <c r="B31" s="344"/>
      <c r="C31" s="344"/>
      <c r="D31" s="348"/>
      <c r="E31" s="348"/>
      <c r="F31" s="348"/>
      <c r="G31" s="40"/>
      <c r="H31" s="40"/>
      <c r="I31" s="40"/>
      <c r="J31" s="40"/>
      <c r="K31" s="40"/>
    </row>
    <row r="32" spans="1:11" x14ac:dyDescent="0.2">
      <c r="B32" s="344"/>
      <c r="C32" s="344"/>
      <c r="D32" s="348"/>
      <c r="E32" s="40"/>
      <c r="F32" s="40"/>
      <c r="G32" s="40"/>
      <c r="H32" s="40"/>
      <c r="I32" s="40"/>
      <c r="J32" s="40"/>
      <c r="K32" s="40"/>
    </row>
    <row r="33" spans="2:10" x14ac:dyDescent="0.2">
      <c r="B33" s="344"/>
      <c r="C33" s="344"/>
      <c r="D33" s="344"/>
    </row>
    <row r="34" spans="2:10" x14ac:dyDescent="0.2">
      <c r="B34" s="344"/>
      <c r="C34" s="344"/>
      <c r="D34" s="344"/>
    </row>
    <row r="35" spans="2:10" x14ac:dyDescent="0.2">
      <c r="B35" s="344"/>
      <c r="C35" s="344"/>
      <c r="D35" s="345"/>
      <c r="E35" s="344"/>
      <c r="F35" s="344"/>
    </row>
    <row r="36" spans="2:10" x14ac:dyDescent="0.2">
      <c r="B36" s="344"/>
      <c r="C36" s="344"/>
      <c r="D36" s="344"/>
      <c r="E36" s="344"/>
      <c r="F36" s="344"/>
      <c r="J36" s="343"/>
    </row>
    <row r="37" spans="2:10" x14ac:dyDescent="0.2">
      <c r="B37" s="344"/>
      <c r="C37" s="344"/>
      <c r="D37" s="344"/>
      <c r="E37" s="344"/>
      <c r="F37" s="344"/>
      <c r="I37" s="305"/>
    </row>
    <row r="38" spans="2:10" x14ac:dyDescent="0.2">
      <c r="B38" s="344"/>
      <c r="C38" s="344"/>
      <c r="D38" s="344"/>
      <c r="E38" s="344"/>
      <c r="F38" s="344"/>
    </row>
    <row r="39" spans="2:10" x14ac:dyDescent="0.2">
      <c r="B39" s="344"/>
      <c r="C39" s="344"/>
      <c r="D39" s="344"/>
      <c r="E39" s="344"/>
      <c r="F39" s="344"/>
    </row>
    <row r="40" spans="2:10" x14ac:dyDescent="0.2">
      <c r="D40" s="344"/>
      <c r="E40" s="344"/>
      <c r="F40" s="344"/>
    </row>
    <row r="41" spans="2:10" x14ac:dyDescent="0.2">
      <c r="D41" s="344"/>
      <c r="E41" s="344"/>
      <c r="F41" s="344"/>
    </row>
    <row r="42" spans="2:10" x14ac:dyDescent="0.2">
      <c r="D42" s="344"/>
      <c r="E42" s="344"/>
      <c r="F42" s="344"/>
    </row>
    <row r="43" spans="2:10" x14ac:dyDescent="0.2">
      <c r="D43" s="344"/>
      <c r="E43" s="344"/>
      <c r="F43" s="344"/>
    </row>
    <row r="44" spans="2:10" x14ac:dyDescent="0.2">
      <c r="D44" s="344"/>
      <c r="E44" s="344"/>
      <c r="F44" s="338"/>
    </row>
    <row r="45" spans="2:10" x14ac:dyDescent="0.2">
      <c r="D45" s="344"/>
      <c r="E45" s="344"/>
      <c r="F45" s="344"/>
    </row>
    <row r="46" spans="2:10" x14ac:dyDescent="0.2">
      <c r="D46" s="344"/>
      <c r="E46" s="344"/>
      <c r="F46" s="344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25"/>
  <sheetViews>
    <sheetView zoomScaleNormal="100" workbookViewId="0">
      <selection activeCell="H1" sqref="H1"/>
    </sheetView>
  </sheetViews>
  <sheetFormatPr defaultRowHeight="11.25" x14ac:dyDescent="0.2"/>
  <cols>
    <col min="1" max="1" width="48.1640625" style="1" customWidth="1"/>
    <col min="2" max="2" width="14" style="1" customWidth="1"/>
    <col min="3" max="3" width="12.5" style="1" customWidth="1"/>
    <col min="4" max="4" width="13.5" style="1" customWidth="1"/>
    <col min="5" max="16384" width="9.33203125" style="1"/>
  </cols>
  <sheetData>
    <row r="1" spans="1:4" ht="15.75" customHeight="1" x14ac:dyDescent="0.2">
      <c r="A1" s="716" t="s">
        <v>322</v>
      </c>
      <c r="B1" s="717"/>
      <c r="C1" s="717"/>
      <c r="D1" s="717"/>
    </row>
    <row r="2" spans="1:4" ht="24.75" customHeight="1" x14ac:dyDescent="0.2">
      <c r="A2" s="717"/>
      <c r="B2" s="717"/>
      <c r="C2" s="717"/>
      <c r="D2" s="717"/>
    </row>
    <row r="3" spans="1:4" ht="21" customHeight="1" x14ac:dyDescent="0.2">
      <c r="A3" s="384" t="s">
        <v>323</v>
      </c>
    </row>
    <row r="4" spans="1:4" ht="34.5" customHeight="1" x14ac:dyDescent="0.2">
      <c r="A4" s="156" t="s">
        <v>57</v>
      </c>
      <c r="B4" s="414" t="s">
        <v>3</v>
      </c>
      <c r="C4" s="415" t="s">
        <v>110</v>
      </c>
      <c r="D4" s="416" t="s">
        <v>241</v>
      </c>
    </row>
    <row r="5" spans="1:4" ht="39.75" customHeight="1" x14ac:dyDescent="0.2">
      <c r="A5" s="184" t="s">
        <v>58</v>
      </c>
      <c r="B5" s="71" t="s">
        <v>4</v>
      </c>
      <c r="C5" s="27" t="s">
        <v>145</v>
      </c>
      <c r="D5" s="92" t="s">
        <v>239</v>
      </c>
    </row>
    <row r="6" spans="1:4" ht="12.75" x14ac:dyDescent="0.2">
      <c r="A6" s="109"/>
      <c r="B6" s="56"/>
      <c r="C6" s="471"/>
      <c r="D6" s="57"/>
    </row>
    <row r="7" spans="1:4" ht="12.75" x14ac:dyDescent="0.2">
      <c r="A7" s="109" t="s">
        <v>164</v>
      </c>
      <c r="B7" s="58">
        <v>3</v>
      </c>
      <c r="C7" s="54">
        <v>0.72099999999999997</v>
      </c>
      <c r="D7" s="455" t="s">
        <v>138</v>
      </c>
    </row>
    <row r="8" spans="1:4" ht="12.75" x14ac:dyDescent="0.2">
      <c r="A8" s="109" t="s">
        <v>165</v>
      </c>
      <c r="B8" s="453" t="s">
        <v>138</v>
      </c>
      <c r="C8" s="454" t="s">
        <v>138</v>
      </c>
      <c r="D8" s="455" t="s">
        <v>138</v>
      </c>
    </row>
    <row r="9" spans="1:4" ht="12.75" x14ac:dyDescent="0.2">
      <c r="A9" s="109" t="s">
        <v>143</v>
      </c>
      <c r="B9" s="58"/>
      <c r="C9" s="54"/>
      <c r="D9" s="59"/>
    </row>
    <row r="10" spans="1:4" ht="12.75" x14ac:dyDescent="0.2">
      <c r="A10" s="185" t="s">
        <v>59</v>
      </c>
      <c r="B10" s="58">
        <v>4</v>
      </c>
      <c r="C10" s="472">
        <v>38.094000000000001</v>
      </c>
      <c r="D10" s="59">
        <v>50.521000000000001</v>
      </c>
    </row>
    <row r="11" spans="1:4" ht="12.75" x14ac:dyDescent="0.2">
      <c r="A11" s="109" t="s">
        <v>391</v>
      </c>
      <c r="B11" s="58">
        <v>1</v>
      </c>
      <c r="C11" s="472">
        <v>13.294</v>
      </c>
      <c r="D11" s="59">
        <v>4.55</v>
      </c>
    </row>
    <row r="12" spans="1:4" ht="12.75" x14ac:dyDescent="0.2">
      <c r="A12" s="152" t="s">
        <v>166</v>
      </c>
      <c r="B12" s="466">
        <f>SUM(B7:B11)</f>
        <v>8</v>
      </c>
      <c r="C12" s="467">
        <f>SUM(C7:C11)</f>
        <v>52.108999999999995</v>
      </c>
      <c r="D12" s="468">
        <f>SUM(D7:D11)</f>
        <v>55.070999999999998</v>
      </c>
    </row>
    <row r="13" spans="1:4" ht="12.75" x14ac:dyDescent="0.2">
      <c r="A13" s="109"/>
      <c r="B13" s="58"/>
      <c r="C13" s="472"/>
      <c r="D13" s="59"/>
    </row>
    <row r="14" spans="1:4" ht="12.75" x14ac:dyDescent="0.2">
      <c r="A14" s="109" t="s">
        <v>167</v>
      </c>
      <c r="B14" s="58">
        <v>4</v>
      </c>
      <c r="C14" s="54">
        <v>9.125</v>
      </c>
      <c r="D14" s="59">
        <v>9.0079999999999991</v>
      </c>
    </row>
    <row r="15" spans="1:4" ht="12.75" x14ac:dyDescent="0.2">
      <c r="A15" s="109" t="s">
        <v>199</v>
      </c>
      <c r="B15" s="58">
        <v>1</v>
      </c>
      <c r="C15" s="54">
        <v>15.879</v>
      </c>
      <c r="D15" s="59">
        <v>4</v>
      </c>
    </row>
    <row r="16" spans="1:4" ht="12.75" x14ac:dyDescent="0.2">
      <c r="A16" s="109" t="s">
        <v>168</v>
      </c>
      <c r="B16" s="58">
        <v>4</v>
      </c>
      <c r="C16" s="54">
        <v>110.58199999999999</v>
      </c>
      <c r="D16" s="59">
        <v>76.456000000000003</v>
      </c>
    </row>
    <row r="17" spans="1:4" ht="12.75" x14ac:dyDescent="0.2">
      <c r="A17" s="152" t="s">
        <v>172</v>
      </c>
      <c r="B17" s="466">
        <f>SUM(B14:B16)</f>
        <v>9</v>
      </c>
      <c r="C17" s="467">
        <f>SUM(C14:C16)</f>
        <v>135.58599999999998</v>
      </c>
      <c r="D17" s="468">
        <f>SUM(D14:D16)</f>
        <v>89.463999999999999</v>
      </c>
    </row>
    <row r="18" spans="1:4" ht="12.75" x14ac:dyDescent="0.2">
      <c r="A18" s="109"/>
      <c r="B18" s="58"/>
      <c r="C18" s="472"/>
      <c r="D18" s="59"/>
    </row>
    <row r="19" spans="1:4" ht="12.75" x14ac:dyDescent="0.2">
      <c r="A19" s="152" t="s">
        <v>173</v>
      </c>
      <c r="B19" s="466">
        <f>B12-B17</f>
        <v>-1</v>
      </c>
      <c r="C19" s="467">
        <f>C12-C17</f>
        <v>-83.47699999999999</v>
      </c>
      <c r="D19" s="468">
        <f>D12-D17</f>
        <v>-34.393000000000001</v>
      </c>
    </row>
    <row r="20" spans="1:4" ht="12.75" x14ac:dyDescent="0.2">
      <c r="A20" s="310" t="s">
        <v>191</v>
      </c>
      <c r="B20" s="636">
        <f>B19/'tab2a b'!H16</f>
        <v>-3.134796238244514E-3</v>
      </c>
      <c r="C20" s="637">
        <f>C19/'tab2a b'!J16</f>
        <v>-2.6866998428732629E-2</v>
      </c>
      <c r="D20" s="638">
        <f>D19/'tab2a b'!L16</f>
        <v>-2.0516916777424888E-2</v>
      </c>
    </row>
    <row r="21" spans="1:4" x14ac:dyDescent="0.2">
      <c r="A21" s="6"/>
      <c r="B21" s="6"/>
      <c r="C21" s="6"/>
      <c r="D21" s="6"/>
    </row>
    <row r="22" spans="1:4" x14ac:dyDescent="0.2">
      <c r="A22" s="6"/>
      <c r="B22" s="6"/>
      <c r="C22" s="249"/>
      <c r="D22" s="6"/>
    </row>
    <row r="23" spans="1:4" x14ac:dyDescent="0.2">
      <c r="D23" s="306"/>
    </row>
    <row r="25" spans="1:4" x14ac:dyDescent="0.2">
      <c r="A25" s="114"/>
      <c r="B25" s="352"/>
      <c r="C25" s="352"/>
      <c r="D25" s="352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31"/>
  <sheetViews>
    <sheetView zoomScaleNormal="100" workbookViewId="0">
      <selection sqref="A1:L2"/>
    </sheetView>
  </sheetViews>
  <sheetFormatPr defaultRowHeight="11.25" x14ac:dyDescent="0.2"/>
  <cols>
    <col min="1" max="1" width="9.33203125" style="1"/>
    <col min="2" max="2" width="9.5" style="1" bestFit="1" customWidth="1"/>
    <col min="3" max="3" width="8.83203125" style="1" customWidth="1"/>
    <col min="4" max="12" width="11.5" style="1" customWidth="1"/>
    <col min="13" max="13" width="9.5" style="1" customWidth="1"/>
    <col min="14" max="16384" width="9.33203125" style="1"/>
  </cols>
  <sheetData>
    <row r="1" spans="1:12" ht="18" customHeight="1" x14ac:dyDescent="0.2">
      <c r="A1" s="677" t="s">
        <v>392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</row>
    <row r="2" spans="1:12" ht="15" customHeight="1" x14ac:dyDescent="0.2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</row>
    <row r="3" spans="1:12" ht="19.5" customHeight="1" x14ac:dyDescent="0.2">
      <c r="A3" s="384" t="s">
        <v>393</v>
      </c>
    </row>
    <row r="4" spans="1:12" ht="16.5" customHeight="1" x14ac:dyDescent="0.2">
      <c r="A4" s="108" t="s">
        <v>1</v>
      </c>
      <c r="B4" s="155"/>
      <c r="C4" s="155"/>
      <c r="D4" s="698" t="s">
        <v>21</v>
      </c>
      <c r="E4" s="700"/>
      <c r="F4" s="699"/>
      <c r="G4" s="698" t="s">
        <v>25</v>
      </c>
      <c r="H4" s="700"/>
      <c r="I4" s="699"/>
      <c r="J4" s="698" t="s">
        <v>23</v>
      </c>
      <c r="K4" s="700"/>
      <c r="L4" s="699"/>
    </row>
    <row r="5" spans="1:12" ht="16.5" customHeight="1" x14ac:dyDescent="0.2">
      <c r="A5" s="110" t="s">
        <v>2</v>
      </c>
      <c r="B5" s="167"/>
      <c r="C5" s="167"/>
      <c r="D5" s="706" t="s">
        <v>22</v>
      </c>
      <c r="E5" s="707"/>
      <c r="F5" s="708"/>
      <c r="G5" s="706" t="s">
        <v>26</v>
      </c>
      <c r="H5" s="707"/>
      <c r="I5" s="708"/>
      <c r="J5" s="706" t="s">
        <v>24</v>
      </c>
      <c r="K5" s="707"/>
      <c r="L5" s="708"/>
    </row>
    <row r="6" spans="1:12" ht="25.5" x14ac:dyDescent="0.2">
      <c r="A6" s="110"/>
      <c r="B6" s="15"/>
      <c r="C6" s="15"/>
      <c r="D6" s="70" t="s">
        <v>3</v>
      </c>
      <c r="E6" s="41" t="s">
        <v>0</v>
      </c>
      <c r="F6" s="383" t="s">
        <v>241</v>
      </c>
      <c r="G6" s="70" t="s">
        <v>3</v>
      </c>
      <c r="H6" s="41" t="s">
        <v>0</v>
      </c>
      <c r="I6" s="383" t="s">
        <v>241</v>
      </c>
      <c r="J6" s="70" t="s">
        <v>3</v>
      </c>
      <c r="K6" s="41" t="s">
        <v>0</v>
      </c>
      <c r="L6" s="383" t="s">
        <v>241</v>
      </c>
    </row>
    <row r="7" spans="1:12" ht="33.75" x14ac:dyDescent="0.2">
      <c r="A7" s="111"/>
      <c r="B7" s="16"/>
      <c r="C7" s="16"/>
      <c r="D7" s="95" t="s">
        <v>4</v>
      </c>
      <c r="E7" s="17" t="s">
        <v>75</v>
      </c>
      <c r="F7" s="96" t="s">
        <v>239</v>
      </c>
      <c r="G7" s="95" t="s">
        <v>4</v>
      </c>
      <c r="H7" s="17" t="s">
        <v>75</v>
      </c>
      <c r="I7" s="96" t="s">
        <v>239</v>
      </c>
      <c r="J7" s="95" t="s">
        <v>4</v>
      </c>
      <c r="K7" s="17" t="s">
        <v>75</v>
      </c>
      <c r="L7" s="96" t="s">
        <v>239</v>
      </c>
    </row>
    <row r="8" spans="1:12" ht="12.75" x14ac:dyDescent="0.2">
      <c r="A8" s="704" t="s">
        <v>38</v>
      </c>
      <c r="B8" s="705"/>
      <c r="C8" s="705"/>
      <c r="D8" s="84"/>
      <c r="E8" s="18"/>
      <c r="F8" s="85"/>
      <c r="G8" s="84"/>
      <c r="H8" s="18"/>
      <c r="I8" s="85"/>
      <c r="J8" s="84"/>
      <c r="K8" s="18"/>
      <c r="L8" s="85"/>
    </row>
    <row r="9" spans="1:12" ht="12.75" x14ac:dyDescent="0.2">
      <c r="A9" s="110" t="s">
        <v>39</v>
      </c>
      <c r="B9" s="14"/>
      <c r="C9" s="14"/>
      <c r="D9" s="76"/>
      <c r="E9" s="19"/>
      <c r="F9" s="77"/>
      <c r="G9" s="76"/>
      <c r="H9" s="19"/>
      <c r="I9" s="77"/>
      <c r="J9" s="76"/>
      <c r="K9" s="19"/>
      <c r="L9" s="77"/>
    </row>
    <row r="10" spans="1:12" ht="12.75" x14ac:dyDescent="0.2">
      <c r="A10" s="112" t="s">
        <v>126</v>
      </c>
      <c r="B10" s="14">
        <v>99</v>
      </c>
      <c r="C10" s="14"/>
      <c r="D10" s="76" t="s">
        <v>138</v>
      </c>
      <c r="E10" s="19" t="s">
        <v>138</v>
      </c>
      <c r="F10" s="77" t="s">
        <v>138</v>
      </c>
      <c r="G10" s="76" t="s">
        <v>138</v>
      </c>
      <c r="H10" s="19" t="s">
        <v>138</v>
      </c>
      <c r="I10" s="77" t="s">
        <v>138</v>
      </c>
      <c r="J10" s="76">
        <v>15</v>
      </c>
      <c r="K10" s="38">
        <v>62.93</v>
      </c>
      <c r="L10" s="77">
        <v>0.54700000000000004</v>
      </c>
    </row>
    <row r="11" spans="1:12" ht="12.75" x14ac:dyDescent="0.2">
      <c r="A11" s="112" t="s">
        <v>121</v>
      </c>
      <c r="B11" s="20">
        <v>499</v>
      </c>
      <c r="C11" s="14"/>
      <c r="D11" s="76">
        <v>5</v>
      </c>
      <c r="E11" s="38">
        <v>50.8</v>
      </c>
      <c r="F11" s="77">
        <v>1.6639999999999999</v>
      </c>
      <c r="G11" s="76">
        <v>1</v>
      </c>
      <c r="H11" s="38">
        <v>69</v>
      </c>
      <c r="I11" s="77">
        <v>0.32</v>
      </c>
      <c r="J11" s="76">
        <v>14</v>
      </c>
      <c r="K11" s="38">
        <v>88.43</v>
      </c>
      <c r="L11" s="77">
        <v>4.4770000000000003</v>
      </c>
    </row>
    <row r="12" spans="1:12" ht="12.75" x14ac:dyDescent="0.2">
      <c r="A12" s="112" t="s">
        <v>122</v>
      </c>
      <c r="B12" s="20">
        <v>1499</v>
      </c>
      <c r="C12" s="30"/>
      <c r="D12" s="76">
        <v>4</v>
      </c>
      <c r="E12" s="38">
        <v>28</v>
      </c>
      <c r="F12" s="77">
        <v>4.2130000000000001</v>
      </c>
      <c r="G12" s="76">
        <v>1</v>
      </c>
      <c r="H12" s="38">
        <v>45</v>
      </c>
      <c r="I12" s="77">
        <v>1.35</v>
      </c>
      <c r="J12" s="76" t="s">
        <v>138</v>
      </c>
      <c r="K12" s="19" t="s">
        <v>138</v>
      </c>
      <c r="L12" s="77" t="s">
        <v>138</v>
      </c>
    </row>
    <row r="13" spans="1:12" ht="12.75" x14ac:dyDescent="0.2">
      <c r="A13" s="112" t="s">
        <v>123</v>
      </c>
      <c r="B13" s="20">
        <v>4999</v>
      </c>
      <c r="C13" s="30"/>
      <c r="D13" s="76">
        <v>4</v>
      </c>
      <c r="E13" s="38">
        <v>11</v>
      </c>
      <c r="F13" s="77">
        <v>12.673999999999999</v>
      </c>
      <c r="G13" s="76">
        <v>3</v>
      </c>
      <c r="H13" s="38">
        <v>45</v>
      </c>
      <c r="I13" s="77">
        <v>9.8119999999999994</v>
      </c>
      <c r="J13" s="76">
        <v>13</v>
      </c>
      <c r="K13" s="38">
        <v>23.385000000000002</v>
      </c>
      <c r="L13" s="77">
        <v>49.841999999999999</v>
      </c>
    </row>
    <row r="14" spans="1:12" ht="12.75" x14ac:dyDescent="0.2">
      <c r="A14" s="112" t="s">
        <v>124</v>
      </c>
      <c r="B14" s="20">
        <v>39999</v>
      </c>
      <c r="C14" s="30"/>
      <c r="D14" s="76">
        <v>17</v>
      </c>
      <c r="E14" s="38">
        <v>9.8800000000000008</v>
      </c>
      <c r="F14" s="77">
        <v>308.72199999999998</v>
      </c>
      <c r="G14" s="76">
        <v>1</v>
      </c>
      <c r="H14" s="38">
        <v>37</v>
      </c>
      <c r="I14" s="77">
        <v>9.06</v>
      </c>
      <c r="J14" s="76">
        <v>40</v>
      </c>
      <c r="K14" s="38">
        <v>14.275</v>
      </c>
      <c r="L14" s="77">
        <v>735.36099999999999</v>
      </c>
    </row>
    <row r="15" spans="1:12" ht="12.75" x14ac:dyDescent="0.2">
      <c r="A15" s="112" t="s">
        <v>125</v>
      </c>
      <c r="B15" s="14"/>
      <c r="C15" s="14"/>
      <c r="D15" s="76" t="s">
        <v>138</v>
      </c>
      <c r="E15" s="19" t="s">
        <v>138</v>
      </c>
      <c r="F15" s="77" t="s">
        <v>138</v>
      </c>
      <c r="G15" s="76" t="s">
        <v>138</v>
      </c>
      <c r="H15" s="19" t="s">
        <v>138</v>
      </c>
      <c r="I15" s="77" t="s">
        <v>138</v>
      </c>
      <c r="J15" s="76">
        <v>7</v>
      </c>
      <c r="K15" s="38">
        <v>20.856999999999999</v>
      </c>
      <c r="L15" s="77">
        <v>367.99</v>
      </c>
    </row>
    <row r="16" spans="1:12" ht="12.75" x14ac:dyDescent="0.2">
      <c r="A16" s="113" t="s">
        <v>177</v>
      </c>
      <c r="B16" s="21"/>
      <c r="C16" s="21"/>
      <c r="D16" s="80">
        <f>SUM(D10:D15)</f>
        <v>30</v>
      </c>
      <c r="E16" s="39">
        <v>19.27</v>
      </c>
      <c r="F16" s="81">
        <f>SUM(F11:F15)</f>
        <v>327.27299999999997</v>
      </c>
      <c r="G16" s="80">
        <f>SUM(G10:G15)</f>
        <v>6</v>
      </c>
      <c r="H16" s="39">
        <v>47.67</v>
      </c>
      <c r="I16" s="81">
        <f>SUM(I10:I15)</f>
        <v>20.542000000000002</v>
      </c>
      <c r="J16" s="80">
        <f>SUM(J10:J15)</f>
        <v>89</v>
      </c>
      <c r="K16" s="39">
        <v>36.299999999999997</v>
      </c>
      <c r="L16" s="81">
        <f>SUM(L10:L15)</f>
        <v>1158.2170000000001</v>
      </c>
    </row>
    <row r="17" spans="1:13" ht="12.7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3" ht="12.7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3" ht="16.5" customHeight="1" x14ac:dyDescent="0.2">
      <c r="A19" s="156" t="s">
        <v>1</v>
      </c>
      <c r="B19" s="155"/>
      <c r="C19" s="155"/>
      <c r="D19" s="698" t="s">
        <v>27</v>
      </c>
      <c r="E19" s="700"/>
      <c r="F19" s="699"/>
      <c r="G19" s="700" t="s">
        <v>11</v>
      </c>
      <c r="H19" s="700"/>
      <c r="I19" s="700"/>
      <c r="J19" s="698" t="s">
        <v>5</v>
      </c>
      <c r="K19" s="700"/>
      <c r="L19" s="699"/>
    </row>
    <row r="20" spans="1:13" ht="16.5" customHeight="1" x14ac:dyDescent="0.2">
      <c r="A20" s="136" t="s">
        <v>2</v>
      </c>
      <c r="B20" s="167"/>
      <c r="C20" s="167"/>
      <c r="D20" s="706" t="s">
        <v>28</v>
      </c>
      <c r="E20" s="719"/>
      <c r="F20" s="720"/>
      <c r="G20" s="707" t="s">
        <v>92</v>
      </c>
      <c r="H20" s="719"/>
      <c r="I20" s="719"/>
      <c r="J20" s="706" t="s">
        <v>42</v>
      </c>
      <c r="K20" s="719"/>
      <c r="L20" s="720"/>
    </row>
    <row r="21" spans="1:13" s="147" customFormat="1" ht="26.25" customHeight="1" x14ac:dyDescent="0.2">
      <c r="A21" s="136"/>
      <c r="B21" s="24"/>
      <c r="C21" s="24"/>
      <c r="D21" s="87" t="s">
        <v>3</v>
      </c>
      <c r="E21" s="25" t="s">
        <v>0</v>
      </c>
      <c r="F21" s="383" t="s">
        <v>241</v>
      </c>
      <c r="G21" s="25" t="s">
        <v>3</v>
      </c>
      <c r="H21" s="25" t="s">
        <v>0</v>
      </c>
      <c r="I21" s="383" t="s">
        <v>241</v>
      </c>
      <c r="J21" s="87" t="s">
        <v>3</v>
      </c>
      <c r="K21" s="25" t="s">
        <v>0</v>
      </c>
      <c r="L21" s="383" t="s">
        <v>241</v>
      </c>
      <c r="M21" s="1"/>
    </row>
    <row r="22" spans="1:13" ht="33.75" x14ac:dyDescent="0.2">
      <c r="A22" s="111"/>
      <c r="B22" s="168"/>
      <c r="C22" s="168"/>
      <c r="D22" s="71" t="s">
        <v>4</v>
      </c>
      <c r="E22" s="27" t="s">
        <v>75</v>
      </c>
      <c r="F22" s="96" t="s">
        <v>239</v>
      </c>
      <c r="G22" s="27" t="s">
        <v>4</v>
      </c>
      <c r="H22" s="27" t="s">
        <v>75</v>
      </c>
      <c r="I22" s="96" t="s">
        <v>239</v>
      </c>
      <c r="J22" s="71" t="s">
        <v>4</v>
      </c>
      <c r="K22" s="27" t="s">
        <v>75</v>
      </c>
      <c r="L22" s="96" t="s">
        <v>239</v>
      </c>
    </row>
    <row r="23" spans="1:13" ht="12.75" x14ac:dyDescent="0.2">
      <c r="A23" s="704" t="s">
        <v>38</v>
      </c>
      <c r="B23" s="705"/>
      <c r="C23" s="705"/>
      <c r="D23" s="84"/>
      <c r="E23" s="18"/>
      <c r="F23" s="85"/>
      <c r="G23" s="83"/>
      <c r="H23" s="18"/>
      <c r="I23" s="85"/>
      <c r="J23" s="84"/>
      <c r="K23" s="18"/>
      <c r="L23" s="85"/>
    </row>
    <row r="24" spans="1:13" ht="12.75" x14ac:dyDescent="0.2">
      <c r="A24" s="110" t="s">
        <v>39</v>
      </c>
      <c r="B24" s="14"/>
      <c r="C24" s="14"/>
      <c r="D24" s="76"/>
      <c r="E24" s="19"/>
      <c r="F24" s="77"/>
      <c r="G24" s="69"/>
      <c r="H24" s="19"/>
      <c r="I24" s="77"/>
      <c r="J24" s="76"/>
      <c r="K24" s="19"/>
      <c r="L24" s="77"/>
    </row>
    <row r="25" spans="1:13" ht="12.75" x14ac:dyDescent="0.2">
      <c r="A25" s="112" t="s">
        <v>126</v>
      </c>
      <c r="B25" s="14">
        <v>99</v>
      </c>
      <c r="C25" s="14"/>
      <c r="D25" s="76">
        <v>9</v>
      </c>
      <c r="E25" s="38">
        <v>47.11</v>
      </c>
      <c r="F25" s="77">
        <v>0.54</v>
      </c>
      <c r="G25" s="69">
        <v>117</v>
      </c>
      <c r="H25" s="38">
        <v>49.811965811965813</v>
      </c>
      <c r="I25" s="77">
        <v>4.54</v>
      </c>
      <c r="J25" s="76">
        <f>SUM(D10,G10,J10,D25,G25)</f>
        <v>141</v>
      </c>
      <c r="K25" s="38">
        <v>51.035460992907801</v>
      </c>
      <c r="L25" s="77">
        <f>SUM(F10,I10,L10,F25,I25)</f>
        <v>5.6270000000000007</v>
      </c>
    </row>
    <row r="26" spans="1:13" ht="12.75" x14ac:dyDescent="0.2">
      <c r="A26" s="112" t="s">
        <v>121</v>
      </c>
      <c r="B26" s="20">
        <v>499</v>
      </c>
      <c r="C26" s="14"/>
      <c r="D26" s="76">
        <v>6</v>
      </c>
      <c r="E26" s="38">
        <v>26</v>
      </c>
      <c r="F26" s="77">
        <v>1.7989999999999999</v>
      </c>
      <c r="G26" s="69">
        <v>31</v>
      </c>
      <c r="H26" s="38">
        <v>60.322580645161288</v>
      </c>
      <c r="I26" s="77">
        <v>4.766</v>
      </c>
      <c r="J26" s="76">
        <f t="shared" ref="J26:J30" si="0">SUM(D11,G11,J11,D26,G26)</f>
        <v>57</v>
      </c>
      <c r="K26" s="38">
        <v>62.929824561403507</v>
      </c>
      <c r="L26" s="77">
        <f t="shared" ref="L26:L30" si="1">SUM(F11,I11,L11,F26,I26)</f>
        <v>13.026</v>
      </c>
    </row>
    <row r="27" spans="1:13" ht="12.75" x14ac:dyDescent="0.2">
      <c r="A27" s="112" t="s">
        <v>122</v>
      </c>
      <c r="B27" s="20">
        <v>1499</v>
      </c>
      <c r="C27" s="30"/>
      <c r="D27" s="76">
        <v>1</v>
      </c>
      <c r="E27" s="38">
        <v>57</v>
      </c>
      <c r="F27" s="77">
        <v>1.24</v>
      </c>
      <c r="G27" s="69">
        <v>3</v>
      </c>
      <c r="H27" s="38">
        <v>61</v>
      </c>
      <c r="I27" s="77">
        <v>2.0750000000000002</v>
      </c>
      <c r="J27" s="76">
        <f t="shared" si="0"/>
        <v>9</v>
      </c>
      <c r="K27" s="38">
        <v>24.424242424242426</v>
      </c>
      <c r="L27" s="77">
        <f t="shared" si="1"/>
        <v>8.8780000000000001</v>
      </c>
    </row>
    <row r="28" spans="1:13" ht="12.75" x14ac:dyDescent="0.2">
      <c r="A28" s="112" t="s">
        <v>123</v>
      </c>
      <c r="B28" s="20">
        <v>4999</v>
      </c>
      <c r="C28" s="30"/>
      <c r="D28" s="76">
        <v>11</v>
      </c>
      <c r="E28" s="38">
        <v>27.545000000000002</v>
      </c>
      <c r="F28" s="77">
        <v>38.533999999999999</v>
      </c>
      <c r="G28" s="69">
        <v>2</v>
      </c>
      <c r="H28" s="38">
        <v>10</v>
      </c>
      <c r="I28" s="77">
        <v>6.0289999999999999</v>
      </c>
      <c r="J28" s="76">
        <f t="shared" si="0"/>
        <v>33</v>
      </c>
      <c r="K28" s="38">
        <v>20.857142857142858</v>
      </c>
      <c r="L28" s="77">
        <f t="shared" si="1"/>
        <v>116.89099999999999</v>
      </c>
    </row>
    <row r="29" spans="1:13" ht="12.75" x14ac:dyDescent="0.2">
      <c r="A29" s="112" t="s">
        <v>124</v>
      </c>
      <c r="B29" s="20">
        <v>39999</v>
      </c>
      <c r="C29" s="30"/>
      <c r="D29" s="76">
        <v>14</v>
      </c>
      <c r="E29" s="38">
        <v>17.213999999999999</v>
      </c>
      <c r="F29" s="77">
        <v>110.76900000000001</v>
      </c>
      <c r="G29" s="76" t="s">
        <v>138</v>
      </c>
      <c r="H29" s="19" t="s">
        <v>138</v>
      </c>
      <c r="I29" s="77" t="s">
        <v>138</v>
      </c>
      <c r="J29" s="76">
        <f t="shared" si="0"/>
        <v>72</v>
      </c>
      <c r="K29" s="38">
        <v>14.125</v>
      </c>
      <c r="L29" s="77">
        <f t="shared" si="1"/>
        <v>1163.912</v>
      </c>
    </row>
    <row r="30" spans="1:13" ht="12.75" x14ac:dyDescent="0.2">
      <c r="A30" s="112" t="s">
        <v>125</v>
      </c>
      <c r="B30" s="14"/>
      <c r="C30" s="14"/>
      <c r="D30" s="76" t="s">
        <v>138</v>
      </c>
      <c r="E30" s="19" t="s">
        <v>138</v>
      </c>
      <c r="F30" s="77" t="s">
        <v>138</v>
      </c>
      <c r="G30" s="76" t="s">
        <v>138</v>
      </c>
      <c r="H30" s="19" t="s">
        <v>138</v>
      </c>
      <c r="I30" s="77" t="s">
        <v>138</v>
      </c>
      <c r="J30" s="76">
        <f t="shared" si="0"/>
        <v>7</v>
      </c>
      <c r="K30" s="38">
        <v>44.111111111111114</v>
      </c>
      <c r="L30" s="77">
        <f t="shared" si="1"/>
        <v>367.99</v>
      </c>
    </row>
    <row r="31" spans="1:13" ht="12.75" x14ac:dyDescent="0.2">
      <c r="A31" s="113" t="s">
        <v>177</v>
      </c>
      <c r="B31" s="21"/>
      <c r="C31" s="21"/>
      <c r="D31" s="80">
        <f>SUM(D25:D30)</f>
        <v>41</v>
      </c>
      <c r="E31" s="39">
        <v>28.8</v>
      </c>
      <c r="F31" s="81">
        <f>SUM(F25:F30)</f>
        <v>152.88200000000001</v>
      </c>
      <c r="G31" s="635">
        <f>SUM(G25:G30)</f>
        <v>153</v>
      </c>
      <c r="H31" s="39">
        <v>51.809210526315788</v>
      </c>
      <c r="I31" s="81">
        <f>SUM(I25:I30)</f>
        <v>17.41</v>
      </c>
      <c r="J31" s="80">
        <f>SUM(J25:J30)</f>
        <v>319</v>
      </c>
      <c r="K31" s="39">
        <v>41.219435736677113</v>
      </c>
      <c r="L31" s="81">
        <f>SUM(L25:L30)</f>
        <v>1676.3240000000001</v>
      </c>
    </row>
  </sheetData>
  <mergeCells count="15">
    <mergeCell ref="A23:C23"/>
    <mergeCell ref="A8:C8"/>
    <mergeCell ref="D19:F19"/>
    <mergeCell ref="G19:I19"/>
    <mergeCell ref="J19:L19"/>
    <mergeCell ref="D20:F20"/>
    <mergeCell ref="G20:I20"/>
    <mergeCell ref="J20:L20"/>
    <mergeCell ref="A1:L2"/>
    <mergeCell ref="D4:F4"/>
    <mergeCell ref="G4:I4"/>
    <mergeCell ref="J4:L4"/>
    <mergeCell ref="D5:F5"/>
    <mergeCell ref="G5:I5"/>
    <mergeCell ref="J5:L5"/>
  </mergeCells>
  <pageMargins left="0.7" right="0.7" top="0.75" bottom="0.75" header="0.3" footer="0.3"/>
  <pageSetup paperSize="9" scale="8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0"/>
  <sheetViews>
    <sheetView zoomScaleNormal="100" workbookViewId="0">
      <selection sqref="A1:D3"/>
    </sheetView>
  </sheetViews>
  <sheetFormatPr defaultRowHeight="11.25" x14ac:dyDescent="0.2"/>
  <cols>
    <col min="1" max="1" width="30.1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4" ht="15.75" customHeight="1" x14ac:dyDescent="0.2">
      <c r="A1" s="691" t="s">
        <v>324</v>
      </c>
      <c r="B1" s="721"/>
      <c r="C1" s="721"/>
      <c r="D1" s="721"/>
    </row>
    <row r="2" spans="1:4" ht="16.5" customHeight="1" x14ac:dyDescent="0.2">
      <c r="A2" s="721"/>
      <c r="B2" s="721"/>
      <c r="C2" s="721"/>
      <c r="D2" s="721"/>
    </row>
    <row r="3" spans="1:4" ht="24.75" customHeight="1" x14ac:dyDescent="0.2">
      <c r="A3" s="721"/>
      <c r="B3" s="721"/>
      <c r="C3" s="721"/>
      <c r="D3" s="721"/>
    </row>
    <row r="4" spans="1:4" ht="15" customHeight="1" x14ac:dyDescent="0.2">
      <c r="A4" s="722" t="s">
        <v>325</v>
      </c>
      <c r="B4" s="723"/>
      <c r="C4" s="723"/>
      <c r="D4" s="723"/>
    </row>
    <row r="5" spans="1:4" ht="19.5" customHeight="1" x14ac:dyDescent="0.2">
      <c r="A5" s="724"/>
      <c r="B5" s="724"/>
      <c r="C5" s="724"/>
      <c r="D5" s="724"/>
    </row>
    <row r="6" spans="1:4" ht="12.75" x14ac:dyDescent="0.2">
      <c r="A6" s="2"/>
      <c r="B6" s="2"/>
      <c r="C6" s="2"/>
      <c r="D6" s="2"/>
    </row>
    <row r="7" spans="1:4" ht="30.75" customHeight="1" x14ac:dyDescent="0.2">
      <c r="A7" s="171" t="s">
        <v>148</v>
      </c>
      <c r="B7" s="172" t="s">
        <v>53</v>
      </c>
      <c r="C7" s="172" t="s">
        <v>110</v>
      </c>
      <c r="D7" s="172" t="s">
        <v>242</v>
      </c>
    </row>
    <row r="8" spans="1:4" ht="33" customHeight="1" x14ac:dyDescent="0.2">
      <c r="A8" s="262" t="s">
        <v>180</v>
      </c>
      <c r="B8" s="169" t="s">
        <v>54</v>
      </c>
      <c r="C8" s="170" t="s">
        <v>145</v>
      </c>
      <c r="D8" s="170" t="s">
        <v>243</v>
      </c>
    </row>
    <row r="9" spans="1:4" ht="12.75" x14ac:dyDescent="0.2">
      <c r="A9" s="11">
        <v>1</v>
      </c>
      <c r="B9" s="427">
        <v>127</v>
      </c>
      <c r="C9" s="427">
        <v>154.71299999999999</v>
      </c>
      <c r="D9" s="427">
        <v>62.04</v>
      </c>
    </row>
    <row r="10" spans="1:4" ht="12.75" x14ac:dyDescent="0.2">
      <c r="A10" s="11">
        <v>2</v>
      </c>
      <c r="B10" s="427">
        <v>30</v>
      </c>
      <c r="C10" s="427">
        <v>290.15100000000001</v>
      </c>
      <c r="D10" s="427">
        <v>103.01600000000001</v>
      </c>
    </row>
    <row r="11" spans="1:4" ht="12.75" x14ac:dyDescent="0.2">
      <c r="A11" s="11">
        <v>3</v>
      </c>
      <c r="B11" s="427">
        <v>21</v>
      </c>
      <c r="C11" s="427">
        <v>214.13900000000001</v>
      </c>
      <c r="D11" s="427">
        <v>252.768</v>
      </c>
    </row>
    <row r="12" spans="1:4" ht="12.75" x14ac:dyDescent="0.2">
      <c r="A12" s="11">
        <v>4</v>
      </c>
      <c r="B12" s="427">
        <v>12</v>
      </c>
      <c r="C12" s="427">
        <v>163.476</v>
      </c>
      <c r="D12" s="427">
        <v>67.944000000000003</v>
      </c>
    </row>
    <row r="13" spans="1:4" ht="12.75" x14ac:dyDescent="0.2">
      <c r="A13" s="11">
        <v>5</v>
      </c>
      <c r="B13" s="427">
        <v>15</v>
      </c>
      <c r="C13" s="427">
        <v>91.471000000000004</v>
      </c>
      <c r="D13" s="427">
        <v>38.651000000000003</v>
      </c>
    </row>
    <row r="14" spans="1:4" ht="12.75" x14ac:dyDescent="0.2">
      <c r="A14" s="11">
        <v>6</v>
      </c>
      <c r="B14" s="427">
        <v>6</v>
      </c>
      <c r="C14" s="427">
        <v>1.006</v>
      </c>
      <c r="D14" s="427">
        <v>0.26500000000000001</v>
      </c>
    </row>
    <row r="15" spans="1:4" ht="12.75" x14ac:dyDescent="0.2">
      <c r="A15" s="11">
        <v>7</v>
      </c>
      <c r="B15" s="427">
        <v>7</v>
      </c>
      <c r="C15" s="427">
        <v>98.256</v>
      </c>
      <c r="D15" s="427">
        <v>148.15</v>
      </c>
    </row>
    <row r="16" spans="1:4" ht="12.75" x14ac:dyDescent="0.2">
      <c r="A16" s="12" t="s">
        <v>76</v>
      </c>
      <c r="B16" s="473">
        <v>101</v>
      </c>
      <c r="C16" s="639">
        <v>2093.8339999999998</v>
      </c>
      <c r="D16" s="473">
        <v>1003.49</v>
      </c>
    </row>
    <row r="17" spans="1:4" ht="12.75" x14ac:dyDescent="0.2">
      <c r="A17" s="10" t="s">
        <v>42</v>
      </c>
      <c r="B17" s="474">
        <f>SUM(B9:B16)</f>
        <v>319</v>
      </c>
      <c r="C17" s="475">
        <f>SUM(C9:C16)</f>
        <v>3107.0459999999998</v>
      </c>
      <c r="D17" s="475">
        <f>SUM(D9:D16)</f>
        <v>1676.3240000000001</v>
      </c>
    </row>
    <row r="18" spans="1:4" ht="12.75" x14ac:dyDescent="0.2">
      <c r="A18" s="256"/>
      <c r="B18" s="256"/>
      <c r="C18" s="256"/>
      <c r="D18" s="256"/>
    </row>
    <row r="19" spans="1:4" ht="12.75" x14ac:dyDescent="0.2">
      <c r="A19" s="256"/>
      <c r="B19" s="256"/>
      <c r="C19" s="256"/>
      <c r="D19" s="256"/>
    </row>
    <row r="20" spans="1:4" ht="12.75" x14ac:dyDescent="0.2">
      <c r="A20" s="7"/>
      <c r="B20" s="7"/>
      <c r="C20" s="7"/>
      <c r="D20" s="7"/>
    </row>
    <row r="30" spans="1:4" ht="12.75" x14ac:dyDescent="0.2">
      <c r="D30" s="7"/>
    </row>
  </sheetData>
  <mergeCells count="2">
    <mergeCell ref="A1:D3"/>
    <mergeCell ref="A4:D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-0.249977111117893"/>
    <pageSetUpPr fitToPage="1"/>
  </sheetPr>
  <dimension ref="A1:M55"/>
  <sheetViews>
    <sheetView zoomScaleNormal="100" workbookViewId="0">
      <selection activeCell="M1" sqref="M1"/>
    </sheetView>
  </sheetViews>
  <sheetFormatPr defaultRowHeight="11.25" x14ac:dyDescent="0.2"/>
  <cols>
    <col min="1" max="1" width="13.33203125" style="1" customWidth="1"/>
    <col min="2" max="2" width="13.1640625" style="1" customWidth="1"/>
    <col min="3" max="3" width="2.83203125" style="1" customWidth="1"/>
    <col min="4" max="4" width="16.1640625" style="1" customWidth="1"/>
    <col min="5" max="5" width="3.83203125" style="114" customWidth="1"/>
    <col min="6" max="6" width="13.1640625" style="1" customWidth="1"/>
    <col min="7" max="7" width="3.1640625" style="1" customWidth="1"/>
    <col min="8" max="8" width="16.1640625" style="1" customWidth="1"/>
    <col min="9" max="9" width="4" style="1" customWidth="1"/>
    <col min="10" max="10" width="13.1640625" style="571" customWidth="1"/>
    <col min="11" max="11" width="3.1640625" style="1" customWidth="1"/>
    <col min="12" max="12" width="16.1640625" style="571" customWidth="1"/>
    <col min="13" max="13" width="4" style="1" customWidth="1"/>
    <col min="14" max="16384" width="9.33203125" style="1"/>
  </cols>
  <sheetData>
    <row r="1" spans="1:13" ht="17.25" customHeight="1" x14ac:dyDescent="0.2">
      <c r="A1" s="696" t="s">
        <v>326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13" ht="18.75" customHeight="1" x14ac:dyDescent="0.2">
      <c r="A2" s="674"/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</row>
    <row r="3" spans="1:13" ht="15.75" customHeight="1" x14ac:dyDescent="0.2">
      <c r="A3" s="270" t="s">
        <v>327</v>
      </c>
      <c r="B3" s="268"/>
      <c r="C3" s="328"/>
      <c r="D3" s="268"/>
      <c r="E3" s="307"/>
      <c r="F3" s="268"/>
      <c r="G3" s="328"/>
      <c r="H3" s="268"/>
      <c r="I3" s="328"/>
      <c r="J3" s="328"/>
      <c r="K3" s="328"/>
      <c r="L3" s="328"/>
    </row>
    <row r="4" spans="1:13" ht="15" customHeight="1" x14ac:dyDescent="0.2">
      <c r="A4" s="104" t="s">
        <v>107</v>
      </c>
      <c r="B4" s="681" t="s">
        <v>153</v>
      </c>
      <c r="C4" s="682"/>
      <c r="D4" s="682"/>
      <c r="E4" s="412"/>
      <c r="F4" s="681" t="s">
        <v>154</v>
      </c>
      <c r="G4" s="682"/>
      <c r="H4" s="682"/>
      <c r="I4" s="412"/>
      <c r="J4" s="681" t="s">
        <v>13</v>
      </c>
      <c r="K4" s="682"/>
      <c r="L4" s="682"/>
      <c r="M4" s="127"/>
    </row>
    <row r="5" spans="1:13" ht="15" customHeight="1" x14ac:dyDescent="0.2">
      <c r="A5" s="106"/>
      <c r="B5" s="679" t="s">
        <v>156</v>
      </c>
      <c r="C5" s="680"/>
      <c r="D5" s="725"/>
      <c r="E5" s="650"/>
      <c r="F5" s="679" t="s">
        <v>12</v>
      </c>
      <c r="G5" s="680"/>
      <c r="H5" s="725"/>
      <c r="I5" s="650"/>
      <c r="J5" s="679" t="s">
        <v>14</v>
      </c>
      <c r="K5" s="680"/>
      <c r="L5" s="725"/>
      <c r="M5" s="128"/>
    </row>
    <row r="6" spans="1:13" ht="12.75" x14ac:dyDescent="0.2">
      <c r="A6" s="107" t="s">
        <v>98</v>
      </c>
      <c r="B6" s="106" t="s">
        <v>155</v>
      </c>
      <c r="C6" s="130"/>
      <c r="D6" s="130" t="s">
        <v>110</v>
      </c>
      <c r="E6" s="271"/>
      <c r="F6" s="106" t="s">
        <v>155</v>
      </c>
      <c r="G6" s="130"/>
      <c r="H6" s="130" t="s">
        <v>110</v>
      </c>
      <c r="I6" s="271"/>
      <c r="J6" s="567" t="s">
        <v>155</v>
      </c>
      <c r="K6" s="130"/>
      <c r="L6" s="307" t="s">
        <v>110</v>
      </c>
      <c r="M6" s="128"/>
    </row>
    <row r="7" spans="1:13" ht="12.75" x14ac:dyDescent="0.2">
      <c r="A7" s="102"/>
      <c r="B7" s="102" t="s">
        <v>4</v>
      </c>
      <c r="C7" s="273"/>
      <c r="D7" s="273" t="s">
        <v>55</v>
      </c>
      <c r="E7" s="273"/>
      <c r="F7" s="102" t="s">
        <v>4</v>
      </c>
      <c r="G7" s="273"/>
      <c r="H7" s="273" t="s">
        <v>55</v>
      </c>
      <c r="I7" s="272"/>
      <c r="J7" s="568" t="s">
        <v>4</v>
      </c>
      <c r="K7" s="273"/>
      <c r="L7" s="572" t="s">
        <v>55</v>
      </c>
      <c r="M7" s="128"/>
    </row>
    <row r="8" spans="1:13" ht="12.75" x14ac:dyDescent="0.2">
      <c r="A8" s="274"/>
      <c r="B8" s="274"/>
      <c r="C8" s="276"/>
      <c r="D8" s="276" t="s">
        <v>157</v>
      </c>
      <c r="E8" s="276"/>
      <c r="F8" s="274"/>
      <c r="G8" s="276"/>
      <c r="H8" s="276" t="s">
        <v>157</v>
      </c>
      <c r="I8" s="275"/>
      <c r="J8" s="569"/>
      <c r="K8" s="276"/>
      <c r="L8" s="573" t="s">
        <v>157</v>
      </c>
      <c r="M8" s="424"/>
    </row>
    <row r="9" spans="1:13" ht="12.75" x14ac:dyDescent="0.2">
      <c r="A9" s="422">
        <v>1970</v>
      </c>
      <c r="B9" s="530">
        <v>655</v>
      </c>
      <c r="C9" s="476"/>
      <c r="D9" s="532">
        <v>4414</v>
      </c>
      <c r="E9" s="476"/>
      <c r="F9" s="530">
        <v>108</v>
      </c>
      <c r="G9" s="476"/>
      <c r="H9" s="532">
        <v>220</v>
      </c>
      <c r="I9" s="477"/>
      <c r="J9" s="570">
        <f t="shared" ref="J9:J51" si="0">SUM(B9,F9)</f>
        <v>763</v>
      </c>
      <c r="K9" s="478"/>
      <c r="L9" s="574">
        <f t="shared" ref="L9:L51" si="1">SUM(D9,H9)</f>
        <v>4634</v>
      </c>
      <c r="M9" s="479"/>
    </row>
    <row r="10" spans="1:13" ht="12.75" x14ac:dyDescent="0.2">
      <c r="A10" s="422">
        <v>1971</v>
      </c>
      <c r="B10" s="530">
        <v>612</v>
      </c>
      <c r="C10" s="476"/>
      <c r="D10" s="532">
        <v>4730</v>
      </c>
      <c r="E10" s="476"/>
      <c r="F10" s="530">
        <v>107</v>
      </c>
      <c r="G10" s="476"/>
      <c r="H10" s="532">
        <v>220</v>
      </c>
      <c r="I10" s="477"/>
      <c r="J10" s="530">
        <f t="shared" si="0"/>
        <v>719</v>
      </c>
      <c r="K10" s="476"/>
      <c r="L10" s="532">
        <f t="shared" si="1"/>
        <v>4950</v>
      </c>
      <c r="M10" s="479"/>
    </row>
    <row r="11" spans="1:13" ht="12.75" x14ac:dyDescent="0.2">
      <c r="A11" s="422">
        <v>1972</v>
      </c>
      <c r="B11" s="530">
        <v>586</v>
      </c>
      <c r="C11" s="476"/>
      <c r="D11" s="532">
        <v>5105</v>
      </c>
      <c r="E11" s="476"/>
      <c r="F11" s="530">
        <v>102</v>
      </c>
      <c r="G11" s="476"/>
      <c r="H11" s="532">
        <v>246</v>
      </c>
      <c r="I11" s="477"/>
      <c r="J11" s="530">
        <f t="shared" si="0"/>
        <v>688</v>
      </c>
      <c r="K11" s="476"/>
      <c r="L11" s="532">
        <f t="shared" si="1"/>
        <v>5351</v>
      </c>
      <c r="M11" s="479"/>
    </row>
    <row r="12" spans="1:13" ht="12.75" x14ac:dyDescent="0.2">
      <c r="A12" s="422">
        <v>1973</v>
      </c>
      <c r="B12" s="530">
        <v>546</v>
      </c>
      <c r="C12" s="476"/>
      <c r="D12" s="532">
        <v>5516</v>
      </c>
      <c r="E12" s="476"/>
      <c r="F12" s="530">
        <v>104</v>
      </c>
      <c r="G12" s="476"/>
      <c r="H12" s="532">
        <v>272</v>
      </c>
      <c r="I12" s="477"/>
      <c r="J12" s="530">
        <f t="shared" si="0"/>
        <v>650</v>
      </c>
      <c r="K12" s="476"/>
      <c r="L12" s="532">
        <f t="shared" si="1"/>
        <v>5788</v>
      </c>
      <c r="M12" s="479"/>
    </row>
    <row r="13" spans="1:13" ht="12.75" x14ac:dyDescent="0.2">
      <c r="A13" s="422">
        <v>1974</v>
      </c>
      <c r="B13" s="530">
        <v>513</v>
      </c>
      <c r="C13" s="476"/>
      <c r="D13" s="532">
        <v>6678</v>
      </c>
      <c r="E13" s="476"/>
      <c r="F13" s="530">
        <v>116</v>
      </c>
      <c r="G13" s="476"/>
      <c r="H13" s="532">
        <v>313</v>
      </c>
      <c r="I13" s="477"/>
      <c r="J13" s="530">
        <f t="shared" si="0"/>
        <v>629</v>
      </c>
      <c r="K13" s="476"/>
      <c r="L13" s="532">
        <f t="shared" si="1"/>
        <v>6991</v>
      </c>
      <c r="M13" s="479"/>
    </row>
    <row r="14" spans="1:13" ht="12.75" x14ac:dyDescent="0.2">
      <c r="A14" s="422">
        <v>1975</v>
      </c>
      <c r="B14" s="530">
        <v>497</v>
      </c>
      <c r="C14" s="476"/>
      <c r="D14" s="532">
        <v>7422</v>
      </c>
      <c r="E14" s="476"/>
      <c r="F14" s="530">
        <v>116</v>
      </c>
      <c r="G14" s="476"/>
      <c r="H14" s="532">
        <v>289</v>
      </c>
      <c r="I14" s="477"/>
      <c r="J14" s="530">
        <f t="shared" si="0"/>
        <v>613</v>
      </c>
      <c r="K14" s="476"/>
      <c r="L14" s="532">
        <f t="shared" si="1"/>
        <v>7711</v>
      </c>
      <c r="M14" s="479"/>
    </row>
    <row r="15" spans="1:13" ht="12.75" x14ac:dyDescent="0.2">
      <c r="A15" s="422">
        <v>1976</v>
      </c>
      <c r="B15" s="530">
        <v>456</v>
      </c>
      <c r="C15" s="476"/>
      <c r="D15" s="532">
        <v>6723</v>
      </c>
      <c r="E15" s="476"/>
      <c r="F15" s="530">
        <v>106</v>
      </c>
      <c r="G15" s="476"/>
      <c r="H15" s="532">
        <v>286</v>
      </c>
      <c r="I15" s="477"/>
      <c r="J15" s="530">
        <f t="shared" si="0"/>
        <v>562</v>
      </c>
      <c r="K15" s="476"/>
      <c r="L15" s="532">
        <f t="shared" si="1"/>
        <v>7009</v>
      </c>
      <c r="M15" s="479"/>
    </row>
    <row r="16" spans="1:13" ht="12.75" x14ac:dyDescent="0.2">
      <c r="A16" s="422">
        <v>1977</v>
      </c>
      <c r="B16" s="530">
        <v>443</v>
      </c>
      <c r="C16" s="476"/>
      <c r="D16" s="532">
        <v>6563</v>
      </c>
      <c r="E16" s="476"/>
      <c r="F16" s="530">
        <v>102</v>
      </c>
      <c r="G16" s="476"/>
      <c r="H16" s="532">
        <v>269</v>
      </c>
      <c r="I16" s="477"/>
      <c r="J16" s="530">
        <f t="shared" si="0"/>
        <v>545</v>
      </c>
      <c r="K16" s="476"/>
      <c r="L16" s="532">
        <f t="shared" si="1"/>
        <v>6832</v>
      </c>
      <c r="M16" s="479"/>
    </row>
    <row r="17" spans="1:13" ht="12.75" x14ac:dyDescent="0.2">
      <c r="A17" s="422">
        <v>1978</v>
      </c>
      <c r="B17" s="530">
        <v>410</v>
      </c>
      <c r="C17" s="476"/>
      <c r="D17" s="532">
        <v>5269</v>
      </c>
      <c r="E17" s="476"/>
      <c r="F17" s="530">
        <v>103</v>
      </c>
      <c r="G17" s="476"/>
      <c r="H17" s="532">
        <v>239</v>
      </c>
      <c r="I17" s="477"/>
      <c r="J17" s="530">
        <f t="shared" si="0"/>
        <v>513</v>
      </c>
      <c r="K17" s="476"/>
      <c r="L17" s="532">
        <f t="shared" si="1"/>
        <v>5508</v>
      </c>
      <c r="M17" s="479"/>
    </row>
    <row r="18" spans="1:13" ht="12.75" x14ac:dyDescent="0.2">
      <c r="A18" s="422">
        <v>1979</v>
      </c>
      <c r="B18" s="530">
        <v>406</v>
      </c>
      <c r="C18" s="476"/>
      <c r="D18" s="532">
        <v>4054</v>
      </c>
      <c r="E18" s="476"/>
      <c r="F18" s="530">
        <v>107</v>
      </c>
      <c r="G18" s="476"/>
      <c r="H18" s="532">
        <v>251</v>
      </c>
      <c r="I18" s="477"/>
      <c r="J18" s="530">
        <f t="shared" si="0"/>
        <v>513</v>
      </c>
      <c r="K18" s="476"/>
      <c r="L18" s="532">
        <f t="shared" si="1"/>
        <v>4305</v>
      </c>
      <c r="M18" s="479"/>
    </row>
    <row r="19" spans="1:13" ht="12.75" x14ac:dyDescent="0.2">
      <c r="A19" s="422">
        <v>1980</v>
      </c>
      <c r="B19" s="530">
        <v>398</v>
      </c>
      <c r="C19" s="476"/>
      <c r="D19" s="532">
        <v>3707</v>
      </c>
      <c r="E19" s="476"/>
      <c r="F19" s="530">
        <v>112</v>
      </c>
      <c r="G19" s="476"/>
      <c r="H19" s="532">
        <v>272</v>
      </c>
      <c r="I19" s="477"/>
      <c r="J19" s="530">
        <f t="shared" si="0"/>
        <v>510</v>
      </c>
      <c r="K19" s="476"/>
      <c r="L19" s="532">
        <f t="shared" si="1"/>
        <v>3979</v>
      </c>
      <c r="M19" s="479"/>
    </row>
    <row r="20" spans="1:13" ht="12.75" x14ac:dyDescent="0.2">
      <c r="A20" s="422">
        <v>1981</v>
      </c>
      <c r="B20" s="530">
        <v>374</v>
      </c>
      <c r="C20" s="476"/>
      <c r="D20" s="532">
        <v>3394</v>
      </c>
      <c r="E20" s="476"/>
      <c r="F20" s="530">
        <v>110</v>
      </c>
      <c r="G20" s="476"/>
      <c r="H20" s="532">
        <v>235</v>
      </c>
      <c r="I20" s="477"/>
      <c r="J20" s="530">
        <f t="shared" si="0"/>
        <v>484</v>
      </c>
      <c r="K20" s="476"/>
      <c r="L20" s="532">
        <f t="shared" si="1"/>
        <v>3629</v>
      </c>
      <c r="M20" s="479"/>
    </row>
    <row r="21" spans="1:13" ht="12.75" x14ac:dyDescent="0.2">
      <c r="A21" s="422">
        <v>1982</v>
      </c>
      <c r="B21" s="530">
        <v>354</v>
      </c>
      <c r="C21" s="476"/>
      <c r="D21" s="532">
        <v>3073</v>
      </c>
      <c r="E21" s="476"/>
      <c r="F21" s="530">
        <v>114</v>
      </c>
      <c r="G21" s="476"/>
      <c r="H21" s="532">
        <v>240</v>
      </c>
      <c r="I21" s="477"/>
      <c r="J21" s="530">
        <f t="shared" si="0"/>
        <v>468</v>
      </c>
      <c r="K21" s="476"/>
      <c r="L21" s="532">
        <f t="shared" si="1"/>
        <v>3313</v>
      </c>
      <c r="M21" s="479"/>
    </row>
    <row r="22" spans="1:13" ht="12.75" x14ac:dyDescent="0.2">
      <c r="A22" s="422">
        <v>1983</v>
      </c>
      <c r="B22" s="530">
        <v>353</v>
      </c>
      <c r="C22" s="476"/>
      <c r="D22" s="532">
        <v>3012</v>
      </c>
      <c r="E22" s="476"/>
      <c r="F22" s="530">
        <v>118</v>
      </c>
      <c r="G22" s="476"/>
      <c r="H22" s="532">
        <v>246</v>
      </c>
      <c r="I22" s="477"/>
      <c r="J22" s="530">
        <f t="shared" si="0"/>
        <v>471</v>
      </c>
      <c r="K22" s="476"/>
      <c r="L22" s="532">
        <f t="shared" si="1"/>
        <v>3258</v>
      </c>
      <c r="M22" s="479"/>
    </row>
    <row r="23" spans="1:13" ht="12.75" x14ac:dyDescent="0.2">
      <c r="A23" s="422">
        <v>1984</v>
      </c>
      <c r="B23" s="530">
        <v>354</v>
      </c>
      <c r="C23" s="476"/>
      <c r="D23" s="532">
        <v>2826</v>
      </c>
      <c r="E23" s="476"/>
      <c r="F23" s="530">
        <v>122</v>
      </c>
      <c r="G23" s="476"/>
      <c r="H23" s="532">
        <v>217</v>
      </c>
      <c r="I23" s="477"/>
      <c r="J23" s="530">
        <f t="shared" si="0"/>
        <v>476</v>
      </c>
      <c r="K23" s="476"/>
      <c r="L23" s="532">
        <f t="shared" si="1"/>
        <v>3043</v>
      </c>
      <c r="M23" s="479"/>
    </row>
    <row r="24" spans="1:13" ht="12.75" x14ac:dyDescent="0.2">
      <c r="A24" s="422">
        <v>1985</v>
      </c>
      <c r="B24" s="530">
        <v>321</v>
      </c>
      <c r="C24" s="476"/>
      <c r="D24" s="532">
        <v>2382</v>
      </c>
      <c r="E24" s="476"/>
      <c r="F24" s="530">
        <v>123</v>
      </c>
      <c r="G24" s="476"/>
      <c r="H24" s="532">
        <v>237</v>
      </c>
      <c r="I24" s="477"/>
      <c r="J24" s="530">
        <f t="shared" si="0"/>
        <v>444</v>
      </c>
      <c r="K24" s="476"/>
      <c r="L24" s="532">
        <f t="shared" si="1"/>
        <v>2619</v>
      </c>
      <c r="M24" s="479"/>
    </row>
    <row r="25" spans="1:13" ht="12.75" x14ac:dyDescent="0.2">
      <c r="A25" s="422">
        <v>1986</v>
      </c>
      <c r="B25" s="530">
        <v>305</v>
      </c>
      <c r="C25" s="476"/>
      <c r="D25" s="532">
        <v>1886</v>
      </c>
      <c r="E25" s="476"/>
      <c r="F25" s="530">
        <v>132</v>
      </c>
      <c r="G25" s="476"/>
      <c r="H25" s="532">
        <v>329</v>
      </c>
      <c r="I25" s="477"/>
      <c r="J25" s="530">
        <f t="shared" si="0"/>
        <v>437</v>
      </c>
      <c r="K25" s="476"/>
      <c r="L25" s="532">
        <f t="shared" si="1"/>
        <v>2215</v>
      </c>
      <c r="M25" s="479"/>
    </row>
    <row r="26" spans="1:13" ht="12.75" x14ac:dyDescent="0.2">
      <c r="A26" s="422">
        <v>1987</v>
      </c>
      <c r="B26" s="530">
        <v>279</v>
      </c>
      <c r="C26" s="476"/>
      <c r="D26" s="532">
        <v>1624</v>
      </c>
      <c r="E26" s="476"/>
      <c r="F26" s="530">
        <v>139</v>
      </c>
      <c r="G26" s="476"/>
      <c r="H26" s="532">
        <v>428</v>
      </c>
      <c r="I26" s="477"/>
      <c r="J26" s="530">
        <f t="shared" si="0"/>
        <v>418</v>
      </c>
      <c r="K26" s="476"/>
      <c r="L26" s="532">
        <f t="shared" si="1"/>
        <v>2052</v>
      </c>
      <c r="M26" s="479"/>
    </row>
    <row r="27" spans="1:13" ht="12.75" x14ac:dyDescent="0.2">
      <c r="A27" s="422">
        <v>1988</v>
      </c>
      <c r="B27" s="530">
        <v>266</v>
      </c>
      <c r="C27" s="476"/>
      <c r="D27" s="532">
        <v>1586</v>
      </c>
      <c r="E27" s="476"/>
      <c r="F27" s="530">
        <v>143</v>
      </c>
      <c r="G27" s="476"/>
      <c r="H27" s="532">
        <v>442</v>
      </c>
      <c r="I27" s="477"/>
      <c r="J27" s="530">
        <f t="shared" si="0"/>
        <v>409</v>
      </c>
      <c r="K27" s="476"/>
      <c r="L27" s="532">
        <f t="shared" si="1"/>
        <v>2028</v>
      </c>
      <c r="M27" s="479"/>
    </row>
    <row r="28" spans="1:13" ht="12.75" x14ac:dyDescent="0.2">
      <c r="A28" s="422">
        <v>1989</v>
      </c>
      <c r="B28" s="530">
        <v>273</v>
      </c>
      <c r="C28" s="476"/>
      <c r="D28" s="532">
        <v>1936</v>
      </c>
      <c r="E28" s="476"/>
      <c r="F28" s="530">
        <v>162</v>
      </c>
      <c r="G28" s="476"/>
      <c r="H28" s="532">
        <v>527</v>
      </c>
      <c r="I28" s="477"/>
      <c r="J28" s="530">
        <f t="shared" si="0"/>
        <v>435</v>
      </c>
      <c r="K28" s="476"/>
      <c r="L28" s="532">
        <f t="shared" si="1"/>
        <v>2463</v>
      </c>
      <c r="M28" s="479"/>
    </row>
    <row r="29" spans="1:13" ht="12.75" x14ac:dyDescent="0.2">
      <c r="A29" s="422">
        <v>1990</v>
      </c>
      <c r="B29" s="530">
        <v>274</v>
      </c>
      <c r="C29" s="476"/>
      <c r="D29" s="532">
        <v>2312</v>
      </c>
      <c r="E29" s="476"/>
      <c r="F29" s="530">
        <v>172</v>
      </c>
      <c r="G29" s="476"/>
      <c r="H29" s="532">
        <v>608</v>
      </c>
      <c r="I29" s="477"/>
      <c r="J29" s="530">
        <f t="shared" si="0"/>
        <v>446</v>
      </c>
      <c r="K29" s="476"/>
      <c r="L29" s="532">
        <f t="shared" si="1"/>
        <v>2920</v>
      </c>
      <c r="M29" s="479"/>
    </row>
    <row r="30" spans="1:13" ht="12.75" x14ac:dyDescent="0.2">
      <c r="A30" s="422">
        <v>1991</v>
      </c>
      <c r="B30" s="530">
        <v>274</v>
      </c>
      <c r="C30" s="476"/>
      <c r="D30" s="532">
        <v>2516</v>
      </c>
      <c r="E30" s="476"/>
      <c r="F30" s="530">
        <v>181</v>
      </c>
      <c r="G30" s="476"/>
      <c r="H30" s="532">
        <v>687</v>
      </c>
      <c r="I30" s="477"/>
      <c r="J30" s="530">
        <f t="shared" si="0"/>
        <v>455</v>
      </c>
      <c r="K30" s="476"/>
      <c r="L30" s="532">
        <f t="shared" si="1"/>
        <v>3203</v>
      </c>
      <c r="M30" s="479"/>
    </row>
    <row r="31" spans="1:13" ht="12.75" x14ac:dyDescent="0.2">
      <c r="A31" s="422">
        <v>1992</v>
      </c>
      <c r="B31" s="530">
        <v>257</v>
      </c>
      <c r="C31" s="476"/>
      <c r="D31" s="532">
        <v>2334</v>
      </c>
      <c r="E31" s="476"/>
      <c r="F31" s="530">
        <v>179</v>
      </c>
      <c r="G31" s="476"/>
      <c r="H31" s="532">
        <v>710</v>
      </c>
      <c r="I31" s="477"/>
      <c r="J31" s="530">
        <f t="shared" si="0"/>
        <v>436</v>
      </c>
      <c r="K31" s="476"/>
      <c r="L31" s="532">
        <f t="shared" si="1"/>
        <v>3044</v>
      </c>
      <c r="M31" s="479"/>
    </row>
    <row r="32" spans="1:13" ht="12.75" x14ac:dyDescent="0.2">
      <c r="A32" s="422">
        <v>1993</v>
      </c>
      <c r="B32" s="530">
        <v>232</v>
      </c>
      <c r="C32" s="476"/>
      <c r="D32" s="532">
        <v>1764</v>
      </c>
      <c r="E32" s="476"/>
      <c r="F32" s="530">
        <v>185</v>
      </c>
      <c r="G32" s="476"/>
      <c r="H32" s="532">
        <v>575</v>
      </c>
      <c r="I32" s="477"/>
      <c r="J32" s="530">
        <f t="shared" si="0"/>
        <v>417</v>
      </c>
      <c r="K32" s="476"/>
      <c r="L32" s="532">
        <f t="shared" si="1"/>
        <v>2339</v>
      </c>
      <c r="M32" s="479"/>
    </row>
    <row r="33" spans="1:13" ht="12.75" x14ac:dyDescent="0.2">
      <c r="A33" s="422">
        <v>1994</v>
      </c>
      <c r="B33" s="530">
        <v>227</v>
      </c>
      <c r="C33" s="476"/>
      <c r="D33" s="532">
        <v>2094</v>
      </c>
      <c r="E33" s="476"/>
      <c r="F33" s="530">
        <v>186</v>
      </c>
      <c r="G33" s="476"/>
      <c r="H33" s="532">
        <v>617</v>
      </c>
      <c r="I33" s="477"/>
      <c r="J33" s="530">
        <f t="shared" si="0"/>
        <v>413</v>
      </c>
      <c r="K33" s="476"/>
      <c r="L33" s="532">
        <f t="shared" si="1"/>
        <v>2711</v>
      </c>
      <c r="M33" s="479"/>
    </row>
    <row r="34" spans="1:13" ht="12.75" x14ac:dyDescent="0.2">
      <c r="A34" s="422">
        <v>1995</v>
      </c>
      <c r="B34" s="530">
        <v>241</v>
      </c>
      <c r="C34" s="476"/>
      <c r="D34" s="532">
        <v>2235</v>
      </c>
      <c r="E34" s="476"/>
      <c r="F34" s="530">
        <v>189</v>
      </c>
      <c r="G34" s="476"/>
      <c r="H34" s="532">
        <v>647</v>
      </c>
      <c r="I34" s="477"/>
      <c r="J34" s="530">
        <f t="shared" si="0"/>
        <v>430</v>
      </c>
      <c r="K34" s="476"/>
      <c r="L34" s="532">
        <f t="shared" si="1"/>
        <v>2882</v>
      </c>
      <c r="M34" s="479"/>
    </row>
    <row r="35" spans="1:13" ht="12.75" x14ac:dyDescent="0.2">
      <c r="A35" s="422">
        <v>1996</v>
      </c>
      <c r="B35" s="530">
        <v>254</v>
      </c>
      <c r="C35" s="476"/>
      <c r="D35" s="532">
        <v>2286</v>
      </c>
      <c r="E35" s="476"/>
      <c r="F35" s="530">
        <v>196</v>
      </c>
      <c r="G35" s="476"/>
      <c r="H35" s="532">
        <v>662</v>
      </c>
      <c r="I35" s="477"/>
      <c r="J35" s="530">
        <f t="shared" si="0"/>
        <v>450</v>
      </c>
      <c r="K35" s="476"/>
      <c r="L35" s="532">
        <f t="shared" si="1"/>
        <v>2948</v>
      </c>
      <c r="M35" s="479"/>
    </row>
    <row r="36" spans="1:13" ht="12.75" x14ac:dyDescent="0.2">
      <c r="A36" s="422">
        <v>1997</v>
      </c>
      <c r="B36" s="530">
        <v>236</v>
      </c>
      <c r="C36" s="476"/>
      <c r="D36" s="532">
        <v>2072</v>
      </c>
      <c r="E36" s="476"/>
      <c r="F36" s="530">
        <v>181</v>
      </c>
      <c r="G36" s="476"/>
      <c r="H36" s="532">
        <v>570</v>
      </c>
      <c r="I36" s="477"/>
      <c r="J36" s="530">
        <f t="shared" si="0"/>
        <v>417</v>
      </c>
      <c r="K36" s="476"/>
      <c r="L36" s="532">
        <f t="shared" si="1"/>
        <v>2642</v>
      </c>
      <c r="M36" s="479"/>
    </row>
    <row r="37" spans="1:13" ht="12.75" x14ac:dyDescent="0.2">
      <c r="A37" s="422">
        <v>1998</v>
      </c>
      <c r="B37" s="530">
        <v>226</v>
      </c>
      <c r="C37" s="476"/>
      <c r="D37" s="532">
        <v>2132</v>
      </c>
      <c r="E37" s="476"/>
      <c r="F37" s="530">
        <v>186</v>
      </c>
      <c r="G37" s="476"/>
      <c r="H37" s="532">
        <v>576</v>
      </c>
      <c r="I37" s="477"/>
      <c r="J37" s="530">
        <f t="shared" si="0"/>
        <v>412</v>
      </c>
      <c r="K37" s="476"/>
      <c r="L37" s="532">
        <f t="shared" si="1"/>
        <v>2708</v>
      </c>
      <c r="M37" s="479"/>
    </row>
    <row r="38" spans="1:13" ht="12.75" x14ac:dyDescent="0.2">
      <c r="A38" s="422">
        <v>1999</v>
      </c>
      <c r="B38" s="530">
        <v>229</v>
      </c>
      <c r="C38" s="476"/>
      <c r="D38" s="532">
        <v>2244</v>
      </c>
      <c r="E38" s="476"/>
      <c r="F38" s="530">
        <v>183</v>
      </c>
      <c r="G38" s="476"/>
      <c r="H38" s="532">
        <v>617</v>
      </c>
      <c r="I38" s="477"/>
      <c r="J38" s="530">
        <f t="shared" si="0"/>
        <v>412</v>
      </c>
      <c r="K38" s="476"/>
      <c r="L38" s="532">
        <f t="shared" si="1"/>
        <v>2861</v>
      </c>
      <c r="M38" s="479"/>
    </row>
    <row r="39" spans="1:13" ht="12.75" x14ac:dyDescent="0.2">
      <c r="A39" s="422">
        <v>2000</v>
      </c>
      <c r="B39" s="530">
        <v>225</v>
      </c>
      <c r="C39" s="476"/>
      <c r="D39" s="532">
        <v>2185</v>
      </c>
      <c r="E39" s="476"/>
      <c r="F39" s="530">
        <v>177</v>
      </c>
      <c r="G39" s="476"/>
      <c r="H39" s="532">
        <v>613</v>
      </c>
      <c r="I39" s="477"/>
      <c r="J39" s="530">
        <f t="shared" si="0"/>
        <v>402</v>
      </c>
      <c r="K39" s="476"/>
      <c r="L39" s="532">
        <f t="shared" si="1"/>
        <v>2798</v>
      </c>
      <c r="M39" s="479"/>
    </row>
    <row r="40" spans="1:13" ht="12.75" x14ac:dyDescent="0.2">
      <c r="A40" s="422">
        <v>2001</v>
      </c>
      <c r="B40" s="530">
        <v>220</v>
      </c>
      <c r="C40" s="476"/>
      <c r="D40" s="532">
        <v>2181</v>
      </c>
      <c r="E40" s="476"/>
      <c r="F40" s="530">
        <v>179</v>
      </c>
      <c r="G40" s="476"/>
      <c r="H40" s="532">
        <v>663</v>
      </c>
      <c r="I40" s="477"/>
      <c r="J40" s="530">
        <f t="shared" si="0"/>
        <v>399</v>
      </c>
      <c r="K40" s="476"/>
      <c r="L40" s="532">
        <f t="shared" si="1"/>
        <v>2844</v>
      </c>
      <c r="M40" s="479"/>
    </row>
    <row r="41" spans="1:13" ht="12.75" x14ac:dyDescent="0.2">
      <c r="A41" s="422">
        <v>2002</v>
      </c>
      <c r="B41" s="530">
        <v>229</v>
      </c>
      <c r="C41" s="476"/>
      <c r="D41" s="532">
        <v>2339</v>
      </c>
      <c r="E41" s="476"/>
      <c r="F41" s="530">
        <v>201</v>
      </c>
      <c r="G41" s="476"/>
      <c r="H41" s="532">
        <v>743</v>
      </c>
      <c r="I41" s="477"/>
      <c r="J41" s="530">
        <f t="shared" si="0"/>
        <v>430</v>
      </c>
      <c r="K41" s="476"/>
      <c r="L41" s="532">
        <f t="shared" si="1"/>
        <v>3082</v>
      </c>
      <c r="M41" s="479"/>
    </row>
    <row r="42" spans="1:13" ht="12.75" x14ac:dyDescent="0.2">
      <c r="A42" s="422">
        <v>2003</v>
      </c>
      <c r="B42" s="530">
        <v>195</v>
      </c>
      <c r="C42" s="476"/>
      <c r="D42" s="532">
        <v>2179.6570000000002</v>
      </c>
      <c r="E42" s="476"/>
      <c r="F42" s="530">
        <v>203</v>
      </c>
      <c r="G42" s="476"/>
      <c r="H42" s="532">
        <v>736.36500000000001</v>
      </c>
      <c r="I42" s="477"/>
      <c r="J42" s="530">
        <f t="shared" si="0"/>
        <v>398</v>
      </c>
      <c r="K42" s="476"/>
      <c r="L42" s="532">
        <f t="shared" si="1"/>
        <v>2916.0219999999999</v>
      </c>
      <c r="M42" s="479"/>
    </row>
    <row r="43" spans="1:13" ht="12.75" x14ac:dyDescent="0.2">
      <c r="A43" s="422">
        <v>2004</v>
      </c>
      <c r="B43" s="530">
        <v>196</v>
      </c>
      <c r="C43" s="476"/>
      <c r="D43" s="532">
        <v>2263.6280000000002</v>
      </c>
      <c r="E43" s="476"/>
      <c r="F43" s="530">
        <v>209</v>
      </c>
      <c r="G43" s="476"/>
      <c r="H43" s="532">
        <v>808.04200000000003</v>
      </c>
      <c r="I43" s="477"/>
      <c r="J43" s="530">
        <f t="shared" si="0"/>
        <v>405</v>
      </c>
      <c r="K43" s="476"/>
      <c r="L43" s="532">
        <f t="shared" si="1"/>
        <v>3071.67</v>
      </c>
      <c r="M43" s="479"/>
    </row>
    <row r="44" spans="1:13" ht="12.75" x14ac:dyDescent="0.2">
      <c r="A44" s="422">
        <v>2005</v>
      </c>
      <c r="B44" s="530">
        <v>207</v>
      </c>
      <c r="C44" s="476"/>
      <c r="D44" s="532">
        <v>2510.0050000000001</v>
      </c>
      <c r="E44" s="476"/>
      <c r="F44" s="530">
        <v>211</v>
      </c>
      <c r="G44" s="476"/>
      <c r="H44" s="532">
        <v>849.89400000000012</v>
      </c>
      <c r="I44" s="477"/>
      <c r="J44" s="530">
        <f t="shared" si="0"/>
        <v>418</v>
      </c>
      <c r="K44" s="476"/>
      <c r="L44" s="532">
        <f t="shared" si="1"/>
        <v>3359.8990000000003</v>
      </c>
      <c r="M44" s="479"/>
    </row>
    <row r="45" spans="1:13" ht="12.75" x14ac:dyDescent="0.2">
      <c r="A45" s="422">
        <v>2006</v>
      </c>
      <c r="B45" s="530">
        <v>222</v>
      </c>
      <c r="C45" s="476"/>
      <c r="D45" s="532">
        <v>2907.8990000000003</v>
      </c>
      <c r="E45" s="476"/>
      <c r="F45" s="530">
        <v>211</v>
      </c>
      <c r="G45" s="476"/>
      <c r="H45" s="532">
        <v>935.875</v>
      </c>
      <c r="I45" s="477"/>
      <c r="J45" s="530">
        <f t="shared" si="0"/>
        <v>433</v>
      </c>
      <c r="K45" s="476"/>
      <c r="L45" s="532">
        <f t="shared" si="1"/>
        <v>3843.7740000000003</v>
      </c>
      <c r="M45" s="479"/>
    </row>
    <row r="46" spans="1:13" ht="12.75" x14ac:dyDescent="0.2">
      <c r="A46" s="422">
        <v>2007</v>
      </c>
      <c r="B46" s="530">
        <v>212</v>
      </c>
      <c r="C46" s="476"/>
      <c r="D46" s="532">
        <v>3254</v>
      </c>
      <c r="E46" s="476"/>
      <c r="F46" s="530">
        <v>217</v>
      </c>
      <c r="G46" s="476"/>
      <c r="H46" s="532">
        <v>1012</v>
      </c>
      <c r="I46" s="477"/>
      <c r="J46" s="530">
        <f t="shared" si="0"/>
        <v>429</v>
      </c>
      <c r="K46" s="476"/>
      <c r="L46" s="532">
        <f t="shared" si="1"/>
        <v>4266</v>
      </c>
      <c r="M46" s="479"/>
    </row>
    <row r="47" spans="1:13" ht="12.75" x14ac:dyDescent="0.2">
      <c r="A47" s="422">
        <v>2008</v>
      </c>
      <c r="B47" s="530">
        <v>209</v>
      </c>
      <c r="C47" s="476"/>
      <c r="D47" s="532">
        <v>3435</v>
      </c>
      <c r="E47" s="476"/>
      <c r="F47" s="530">
        <v>208</v>
      </c>
      <c r="G47" s="565"/>
      <c r="H47" s="532">
        <v>1099.001</v>
      </c>
      <c r="I47" s="565"/>
      <c r="J47" s="530">
        <f t="shared" si="0"/>
        <v>417</v>
      </c>
      <c r="K47" s="565"/>
      <c r="L47" s="532">
        <f t="shared" si="1"/>
        <v>4534.0010000000002</v>
      </c>
      <c r="M47" s="566"/>
    </row>
    <row r="48" spans="1:13" ht="12.75" x14ac:dyDescent="0.2">
      <c r="A48" s="422">
        <v>2009</v>
      </c>
      <c r="B48" s="530">
        <v>191</v>
      </c>
      <c r="C48" s="476"/>
      <c r="D48" s="532">
        <v>3229</v>
      </c>
      <c r="E48" s="476"/>
      <c r="F48" s="530">
        <v>204</v>
      </c>
      <c r="G48" s="565"/>
      <c r="H48" s="532">
        <v>1089.5260000000001</v>
      </c>
      <c r="I48" s="565"/>
      <c r="J48" s="530">
        <f t="shared" si="0"/>
        <v>395</v>
      </c>
      <c r="K48" s="565"/>
      <c r="L48" s="532">
        <f t="shared" si="1"/>
        <v>4318.5259999999998</v>
      </c>
      <c r="M48" s="566"/>
    </row>
    <row r="49" spans="1:13" ht="12.75" x14ac:dyDescent="0.2">
      <c r="A49" s="422">
        <v>2010</v>
      </c>
      <c r="B49" s="530">
        <v>173</v>
      </c>
      <c r="C49" s="476"/>
      <c r="D49" s="532">
        <v>2925</v>
      </c>
      <c r="E49" s="476"/>
      <c r="F49" s="530">
        <v>212</v>
      </c>
      <c r="G49" s="565"/>
      <c r="H49" s="532">
        <v>1144.5619999999999</v>
      </c>
      <c r="I49" s="565"/>
      <c r="J49" s="530">
        <f t="shared" si="0"/>
        <v>385</v>
      </c>
      <c r="K49" s="565"/>
      <c r="L49" s="532">
        <f t="shared" si="1"/>
        <v>4069.5619999999999</v>
      </c>
      <c r="M49" s="566"/>
    </row>
    <row r="50" spans="1:13" ht="12.75" x14ac:dyDescent="0.2">
      <c r="A50" s="422">
        <v>2011</v>
      </c>
      <c r="B50" s="530">
        <v>155</v>
      </c>
      <c r="C50" s="476"/>
      <c r="D50" s="532">
        <v>2683</v>
      </c>
      <c r="E50" s="476"/>
      <c r="F50" s="530">
        <v>209</v>
      </c>
      <c r="G50" s="565"/>
      <c r="H50" s="532">
        <v>1157.3009999999999</v>
      </c>
      <c r="I50" s="565"/>
      <c r="J50" s="530">
        <f t="shared" si="0"/>
        <v>364</v>
      </c>
      <c r="K50" s="565"/>
      <c r="L50" s="532">
        <f t="shared" si="1"/>
        <v>3840.3009999999999</v>
      </c>
      <c r="M50" s="566"/>
    </row>
    <row r="51" spans="1:13" ht="12.75" x14ac:dyDescent="0.2">
      <c r="A51" s="422">
        <v>2012</v>
      </c>
      <c r="B51" s="530">
        <v>140</v>
      </c>
      <c r="C51" s="476"/>
      <c r="D51" s="532">
        <v>2359.951</v>
      </c>
      <c r="E51" s="477"/>
      <c r="F51" s="532">
        <v>199</v>
      </c>
      <c r="G51" s="565"/>
      <c r="H51" s="532">
        <v>1001.2140000000001</v>
      </c>
      <c r="I51" s="565"/>
      <c r="J51" s="530">
        <f t="shared" si="0"/>
        <v>339</v>
      </c>
      <c r="K51" s="565"/>
      <c r="L51" s="532">
        <f t="shared" si="1"/>
        <v>3361.165</v>
      </c>
      <c r="M51" s="566"/>
    </row>
    <row r="52" spans="1:13" ht="12.75" x14ac:dyDescent="0.2">
      <c r="A52" s="422">
        <v>2013</v>
      </c>
      <c r="B52" s="530">
        <v>132</v>
      </c>
      <c r="C52" s="476"/>
      <c r="D52" s="532">
        <v>2298.386</v>
      </c>
      <c r="E52" s="477"/>
      <c r="F52" s="532">
        <v>194</v>
      </c>
      <c r="G52" s="565"/>
      <c r="H52" s="532">
        <v>979.28700000000003</v>
      </c>
      <c r="I52" s="565"/>
      <c r="J52" s="530">
        <f>SUM(B52,F52)</f>
        <v>326</v>
      </c>
      <c r="K52" s="565"/>
      <c r="L52" s="532">
        <f t="shared" ref="L52:L54" si="2">SUM(D52,H52)</f>
        <v>3277.6729999999998</v>
      </c>
      <c r="M52" s="566"/>
    </row>
    <row r="53" spans="1:13" ht="12.75" x14ac:dyDescent="0.2">
      <c r="A53" s="422">
        <v>2014</v>
      </c>
      <c r="B53" s="530">
        <v>128</v>
      </c>
      <c r="C53" s="476"/>
      <c r="D53" s="532">
        <v>2267.4780000000001</v>
      </c>
      <c r="E53" s="618" t="s">
        <v>190</v>
      </c>
      <c r="F53" s="530">
        <v>192</v>
      </c>
      <c r="G53" s="476"/>
      <c r="H53" s="532">
        <v>923.04499999999996</v>
      </c>
      <c r="I53" s="619" t="s">
        <v>190</v>
      </c>
      <c r="J53" s="530">
        <v>320</v>
      </c>
      <c r="K53" s="476"/>
      <c r="L53" s="532">
        <f t="shared" si="2"/>
        <v>3190.5230000000001</v>
      </c>
      <c r="M53" s="619" t="s">
        <v>190</v>
      </c>
    </row>
    <row r="54" spans="1:13" ht="12.75" x14ac:dyDescent="0.2">
      <c r="A54" s="423">
        <v>2015</v>
      </c>
      <c r="B54" s="531">
        <v>125</v>
      </c>
      <c r="C54" s="480"/>
      <c r="D54" s="533">
        <v>2187.83</v>
      </c>
      <c r="E54" s="480"/>
      <c r="F54" s="531">
        <v>194</v>
      </c>
      <c r="G54" s="480"/>
      <c r="H54" s="533">
        <v>919.21600000000001</v>
      </c>
      <c r="I54" s="481"/>
      <c r="J54" s="531">
        <v>319</v>
      </c>
      <c r="K54" s="480"/>
      <c r="L54" s="533">
        <f t="shared" si="2"/>
        <v>3107.0459999999998</v>
      </c>
      <c r="M54" s="482"/>
    </row>
    <row r="55" spans="1:13" ht="6.75" customHeight="1" x14ac:dyDescent="0.2">
      <c r="A55" s="3"/>
      <c r="B55" s="303"/>
      <c r="C55" s="303"/>
      <c r="D55" s="303"/>
      <c r="E55" s="303"/>
      <c r="F55" s="303"/>
      <c r="G55" s="303"/>
      <c r="H55" s="303"/>
      <c r="I55" s="303"/>
      <c r="J55" s="532"/>
      <c r="K55" s="303"/>
      <c r="L55" s="532"/>
      <c r="M55" s="304"/>
    </row>
  </sheetData>
  <mergeCells count="7">
    <mergeCell ref="A1:L2"/>
    <mergeCell ref="B4:D4"/>
    <mergeCell ref="F4:H4"/>
    <mergeCell ref="J4:L4"/>
    <mergeCell ref="B5:D5"/>
    <mergeCell ref="F5:H5"/>
    <mergeCell ref="J5:L5"/>
  </mergeCells>
  <pageMargins left="0.7" right="0.7" top="0.75" bottom="0.75" header="0.3" footer="0.3"/>
  <pageSetup paperSize="9"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45"/>
  <sheetViews>
    <sheetView zoomScaleNormal="100" workbookViewId="0">
      <selection sqref="A1:G2"/>
    </sheetView>
  </sheetViews>
  <sheetFormatPr defaultRowHeight="11.25" x14ac:dyDescent="0.2"/>
  <cols>
    <col min="1" max="1" width="33.1640625" style="1" customWidth="1"/>
    <col min="2" max="2" width="11.1640625" style="1" customWidth="1"/>
    <col min="3" max="3" width="13.83203125" style="1" customWidth="1"/>
    <col min="4" max="4" width="20.1640625" style="1" customWidth="1"/>
    <col min="5" max="5" width="11.1640625" style="1" customWidth="1"/>
    <col min="6" max="6" width="13.83203125" style="1" customWidth="1"/>
    <col min="7" max="7" width="20.1640625" style="1" customWidth="1"/>
    <col min="8" max="8" width="17.6640625" style="1" customWidth="1"/>
    <col min="9" max="16384" width="9.33203125" style="1"/>
  </cols>
  <sheetData>
    <row r="1" spans="1:8" ht="16.5" customHeight="1" x14ac:dyDescent="0.2">
      <c r="A1" s="691" t="s">
        <v>328</v>
      </c>
      <c r="B1" s="691"/>
      <c r="C1" s="691"/>
      <c r="D1" s="691"/>
      <c r="E1" s="691"/>
      <c r="F1" s="691"/>
      <c r="G1" s="691"/>
    </row>
    <row r="2" spans="1:8" ht="17.25" customHeight="1" x14ac:dyDescent="0.2">
      <c r="A2" s="691"/>
      <c r="B2" s="691"/>
      <c r="C2" s="691"/>
      <c r="D2" s="691"/>
      <c r="E2" s="691"/>
      <c r="F2" s="691"/>
      <c r="G2" s="691"/>
    </row>
    <row r="3" spans="1:8" ht="14.25" customHeight="1" x14ac:dyDescent="0.2">
      <c r="A3" s="384" t="s">
        <v>329</v>
      </c>
    </row>
    <row r="4" spans="1:8" ht="30" customHeight="1" x14ac:dyDescent="0.2">
      <c r="A4" s="108" t="s">
        <v>1</v>
      </c>
      <c r="B4" s="698" t="s">
        <v>394</v>
      </c>
      <c r="C4" s="700"/>
      <c r="D4" s="699"/>
      <c r="E4" s="700" t="s">
        <v>395</v>
      </c>
      <c r="F4" s="700"/>
      <c r="G4" s="700"/>
      <c r="H4" s="93" t="s">
        <v>194</v>
      </c>
    </row>
    <row r="5" spans="1:8" s="146" customFormat="1" ht="53.25" customHeight="1" x14ac:dyDescent="0.2">
      <c r="A5" s="186" t="s">
        <v>2</v>
      </c>
      <c r="B5" s="726" t="s">
        <v>61</v>
      </c>
      <c r="C5" s="727"/>
      <c r="D5" s="728"/>
      <c r="E5" s="727" t="s">
        <v>192</v>
      </c>
      <c r="F5" s="727"/>
      <c r="G5" s="727"/>
      <c r="H5" s="153" t="s">
        <v>193</v>
      </c>
    </row>
    <row r="6" spans="1:8" ht="32.25" customHeight="1" x14ac:dyDescent="0.2">
      <c r="A6" s="136"/>
      <c r="B6" s="87" t="s">
        <v>3</v>
      </c>
      <c r="C6" s="25" t="s">
        <v>110</v>
      </c>
      <c r="D6" s="88" t="s">
        <v>396</v>
      </c>
      <c r="E6" s="25" t="s">
        <v>3</v>
      </c>
      <c r="F6" s="25" t="s">
        <v>110</v>
      </c>
      <c r="G6" s="89" t="s">
        <v>396</v>
      </c>
      <c r="H6" s="94" t="s">
        <v>133</v>
      </c>
    </row>
    <row r="7" spans="1:8" ht="33.75" x14ac:dyDescent="0.2">
      <c r="A7" s="111"/>
      <c r="B7" s="71" t="s">
        <v>4</v>
      </c>
      <c r="C7" s="27" t="s">
        <v>149</v>
      </c>
      <c r="D7" s="92" t="s">
        <v>150</v>
      </c>
      <c r="E7" s="27" t="s">
        <v>4</v>
      </c>
      <c r="F7" s="27" t="s">
        <v>149</v>
      </c>
      <c r="G7" s="92" t="s">
        <v>150</v>
      </c>
      <c r="H7" s="92" t="s">
        <v>146</v>
      </c>
    </row>
    <row r="8" spans="1:8" ht="12.75" x14ac:dyDescent="0.2">
      <c r="A8" s="137" t="s">
        <v>21</v>
      </c>
      <c r="B8" s="283"/>
      <c r="C8" s="483"/>
      <c r="D8" s="284"/>
      <c r="E8" s="283"/>
      <c r="F8" s="483"/>
      <c r="G8" s="284"/>
      <c r="H8" s="484"/>
    </row>
    <row r="9" spans="1:8" ht="12.75" x14ac:dyDescent="0.2">
      <c r="A9" s="110" t="s">
        <v>22</v>
      </c>
      <c r="B9" s="287"/>
      <c r="C9" s="300"/>
      <c r="D9" s="288"/>
      <c r="E9" s="287"/>
      <c r="F9" s="300"/>
      <c r="G9" s="288"/>
      <c r="H9" s="485"/>
    </row>
    <row r="10" spans="1:8" ht="12.75" x14ac:dyDescent="0.2">
      <c r="A10" s="141" t="s">
        <v>174</v>
      </c>
      <c r="B10" s="287">
        <v>32</v>
      </c>
      <c r="C10" s="300">
        <v>223.62299999999999</v>
      </c>
      <c r="D10" s="288">
        <v>73158.850000000006</v>
      </c>
      <c r="E10" s="287">
        <v>6</v>
      </c>
      <c r="F10" s="300">
        <v>67.430000000000007</v>
      </c>
      <c r="G10" s="288">
        <v>24611.95</v>
      </c>
      <c r="H10" s="288">
        <f>D10-G10</f>
        <v>48546.900000000009</v>
      </c>
    </row>
    <row r="11" spans="1:8" ht="12.75" x14ac:dyDescent="0.2">
      <c r="A11" s="141" t="s">
        <v>175</v>
      </c>
      <c r="B11" s="287">
        <v>316</v>
      </c>
      <c r="C11" s="300">
        <v>9716.1129999999994</v>
      </c>
      <c r="D11" s="288">
        <v>2824011.03</v>
      </c>
      <c r="E11" s="287">
        <v>69</v>
      </c>
      <c r="F11" s="300">
        <v>2119.5610000000001</v>
      </c>
      <c r="G11" s="288">
        <v>611357.82200000004</v>
      </c>
      <c r="H11" s="288">
        <f>D11-G11</f>
        <v>2212653.2079999996</v>
      </c>
    </row>
    <row r="12" spans="1:8" ht="12.75" x14ac:dyDescent="0.2">
      <c r="A12" s="141" t="s">
        <v>176</v>
      </c>
      <c r="B12" s="486">
        <f t="shared" ref="B12:G12" si="0">SUM(B10:B11)</f>
        <v>348</v>
      </c>
      <c r="C12" s="487">
        <f t="shared" si="0"/>
        <v>9939.735999999999</v>
      </c>
      <c r="D12" s="298">
        <f t="shared" si="0"/>
        <v>2897169.88</v>
      </c>
      <c r="E12" s="486">
        <f t="shared" si="0"/>
        <v>75</v>
      </c>
      <c r="F12" s="487">
        <f t="shared" si="0"/>
        <v>2186.991</v>
      </c>
      <c r="G12" s="298">
        <f t="shared" si="0"/>
        <v>635969.772</v>
      </c>
      <c r="H12" s="298">
        <f>SUM(H10:H11)</f>
        <v>2261200.1079999995</v>
      </c>
    </row>
    <row r="13" spans="1:8" ht="12.75" x14ac:dyDescent="0.2">
      <c r="A13" s="109"/>
      <c r="B13" s="287"/>
      <c r="C13" s="300"/>
      <c r="D13" s="288"/>
      <c r="E13" s="287"/>
      <c r="F13" s="300"/>
      <c r="G13" s="288"/>
      <c r="H13" s="288"/>
    </row>
    <row r="14" spans="1:8" ht="12.75" x14ac:dyDescent="0.2">
      <c r="A14" s="152" t="s">
        <v>25</v>
      </c>
      <c r="B14" s="287"/>
      <c r="C14" s="300"/>
      <c r="D14" s="288"/>
      <c r="E14" s="287"/>
      <c r="F14" s="300"/>
      <c r="G14" s="288"/>
      <c r="H14" s="288"/>
    </row>
    <row r="15" spans="1:8" ht="12.75" x14ac:dyDescent="0.2">
      <c r="A15" s="110" t="s">
        <v>26</v>
      </c>
      <c r="B15" s="287"/>
      <c r="C15" s="300"/>
      <c r="D15" s="288"/>
      <c r="E15" s="287"/>
      <c r="F15" s="300"/>
      <c r="G15" s="288"/>
      <c r="H15" s="288"/>
    </row>
    <row r="16" spans="1:8" ht="12.75" x14ac:dyDescent="0.2">
      <c r="A16" s="141" t="s">
        <v>174</v>
      </c>
      <c r="B16" s="287">
        <v>6</v>
      </c>
      <c r="C16" s="300">
        <v>16.061</v>
      </c>
      <c r="D16" s="288">
        <v>5862.2650000000003</v>
      </c>
      <c r="E16" s="287">
        <v>2</v>
      </c>
      <c r="F16" s="300">
        <v>11.467000000000001</v>
      </c>
      <c r="G16" s="288">
        <v>4185.4549999999999</v>
      </c>
      <c r="H16" s="288">
        <f>D16-G16</f>
        <v>1676.8100000000004</v>
      </c>
    </row>
    <row r="17" spans="1:8" ht="12.75" x14ac:dyDescent="0.2">
      <c r="A17" s="141" t="s">
        <v>175</v>
      </c>
      <c r="B17" s="287" t="s">
        <v>138</v>
      </c>
      <c r="C17" s="300" t="s">
        <v>138</v>
      </c>
      <c r="D17" s="288" t="s">
        <v>138</v>
      </c>
      <c r="E17" s="287" t="s">
        <v>138</v>
      </c>
      <c r="F17" s="300" t="s">
        <v>138</v>
      </c>
      <c r="G17" s="288" t="s">
        <v>138</v>
      </c>
      <c r="H17" s="288" t="s">
        <v>138</v>
      </c>
    </row>
    <row r="18" spans="1:8" ht="12.75" x14ac:dyDescent="0.2">
      <c r="A18" s="141" t="s">
        <v>176</v>
      </c>
      <c r="B18" s="486">
        <f t="shared" ref="B18:G18" si="1">SUM(B16:B17)</f>
        <v>6</v>
      </c>
      <c r="C18" s="487">
        <f t="shared" si="1"/>
        <v>16.061</v>
      </c>
      <c r="D18" s="298">
        <f t="shared" si="1"/>
        <v>5862.2650000000003</v>
      </c>
      <c r="E18" s="486">
        <f t="shared" si="1"/>
        <v>2</v>
      </c>
      <c r="F18" s="487">
        <f t="shared" si="1"/>
        <v>11.467000000000001</v>
      </c>
      <c r="G18" s="298">
        <f t="shared" si="1"/>
        <v>4185.4549999999999</v>
      </c>
      <c r="H18" s="298">
        <f>D18-G18</f>
        <v>1676.8100000000004</v>
      </c>
    </row>
    <row r="19" spans="1:8" ht="12.75" x14ac:dyDescent="0.2">
      <c r="A19" s="141"/>
      <c r="B19" s="486"/>
      <c r="C19" s="487"/>
      <c r="D19" s="298"/>
      <c r="E19" s="486"/>
      <c r="F19" s="487"/>
      <c r="G19" s="298"/>
      <c r="H19" s="298"/>
    </row>
    <row r="20" spans="1:8" ht="12.75" x14ac:dyDescent="0.2">
      <c r="A20" s="152" t="s">
        <v>23</v>
      </c>
      <c r="B20" s="287"/>
      <c r="C20" s="300"/>
      <c r="D20" s="288"/>
      <c r="E20" s="287"/>
      <c r="F20" s="300"/>
      <c r="G20" s="288"/>
      <c r="H20" s="288"/>
    </row>
    <row r="21" spans="1:8" ht="12.75" x14ac:dyDescent="0.2">
      <c r="A21" s="110" t="s">
        <v>24</v>
      </c>
      <c r="B21" s="287"/>
      <c r="C21" s="300"/>
      <c r="D21" s="288"/>
      <c r="E21" s="287"/>
      <c r="F21" s="300"/>
      <c r="G21" s="288"/>
      <c r="H21" s="288"/>
    </row>
    <row r="22" spans="1:8" ht="12.75" x14ac:dyDescent="0.2">
      <c r="A22" s="141" t="s">
        <v>174</v>
      </c>
      <c r="B22" s="287">
        <v>92</v>
      </c>
      <c r="C22" s="300">
        <v>2059.7539999999999</v>
      </c>
      <c r="D22" s="288">
        <v>729275.01399999997</v>
      </c>
      <c r="E22" s="287">
        <v>29</v>
      </c>
      <c r="F22" s="300">
        <v>1064.4110000000001</v>
      </c>
      <c r="G22" s="288">
        <v>366017.87300000002</v>
      </c>
      <c r="H22" s="288">
        <f>D22-G22</f>
        <v>363257.14099999995</v>
      </c>
    </row>
    <row r="23" spans="1:8" ht="12.75" x14ac:dyDescent="0.2">
      <c r="A23" s="141" t="s">
        <v>175</v>
      </c>
      <c r="B23" s="287">
        <v>201</v>
      </c>
      <c r="C23" s="300">
        <v>4495.1450000000004</v>
      </c>
      <c r="D23" s="288">
        <v>1596362.7379999999</v>
      </c>
      <c r="E23" s="488">
        <v>25</v>
      </c>
      <c r="F23" s="300">
        <v>877.83699999999999</v>
      </c>
      <c r="G23" s="288">
        <v>320410.505</v>
      </c>
      <c r="H23" s="288">
        <f>D23-G23</f>
        <v>1275952.233</v>
      </c>
    </row>
    <row r="24" spans="1:8" ht="12.75" x14ac:dyDescent="0.2">
      <c r="A24" s="141" t="s">
        <v>176</v>
      </c>
      <c r="B24" s="486">
        <f t="shared" ref="B24:G24" si="2">SUM(B22:B23)</f>
        <v>293</v>
      </c>
      <c r="C24" s="487">
        <f t="shared" si="2"/>
        <v>6554.8990000000003</v>
      </c>
      <c r="D24" s="298">
        <f t="shared" si="2"/>
        <v>2325637.7519999999</v>
      </c>
      <c r="E24" s="486">
        <f t="shared" si="2"/>
        <v>54</v>
      </c>
      <c r="F24" s="487">
        <f t="shared" si="2"/>
        <v>1942.248</v>
      </c>
      <c r="G24" s="298">
        <f t="shared" si="2"/>
        <v>686428.37800000003</v>
      </c>
      <c r="H24" s="298">
        <f t="shared" ref="H24:H41" si="3">D24-G24</f>
        <v>1639209.3739999998</v>
      </c>
    </row>
    <row r="25" spans="1:8" ht="12.75" x14ac:dyDescent="0.2">
      <c r="A25" s="109"/>
      <c r="B25" s="287"/>
      <c r="C25" s="300"/>
      <c r="D25" s="288"/>
      <c r="E25" s="287"/>
      <c r="F25" s="300"/>
      <c r="G25" s="288"/>
      <c r="H25" s="288"/>
    </row>
    <row r="26" spans="1:8" ht="12.75" x14ac:dyDescent="0.2">
      <c r="A26" s="152" t="s">
        <v>27</v>
      </c>
      <c r="B26" s="287"/>
      <c r="C26" s="300"/>
      <c r="D26" s="288"/>
      <c r="E26" s="287"/>
      <c r="F26" s="300"/>
      <c r="G26" s="288"/>
      <c r="H26" s="288"/>
    </row>
    <row r="27" spans="1:8" ht="12.75" x14ac:dyDescent="0.2">
      <c r="A27" s="110" t="s">
        <v>28</v>
      </c>
      <c r="B27" s="287"/>
      <c r="C27" s="300"/>
      <c r="D27" s="288"/>
      <c r="E27" s="287"/>
      <c r="F27" s="300"/>
      <c r="G27" s="288"/>
      <c r="H27" s="288"/>
    </row>
    <row r="28" spans="1:8" ht="12.75" x14ac:dyDescent="0.2">
      <c r="A28" s="141" t="s">
        <v>174</v>
      </c>
      <c r="B28" s="287">
        <v>43</v>
      </c>
      <c r="C28" s="300">
        <v>861.65</v>
      </c>
      <c r="D28" s="288">
        <v>301089.424</v>
      </c>
      <c r="E28" s="287">
        <v>10</v>
      </c>
      <c r="F28" s="300">
        <v>309.125</v>
      </c>
      <c r="G28" s="288">
        <v>112830.625</v>
      </c>
      <c r="H28" s="288">
        <f>D28-G28</f>
        <v>188258.799</v>
      </c>
    </row>
    <row r="29" spans="1:8" ht="12.75" x14ac:dyDescent="0.2">
      <c r="A29" s="141" t="s">
        <v>175</v>
      </c>
      <c r="B29" s="287">
        <v>40</v>
      </c>
      <c r="C29" s="300">
        <v>1046.57</v>
      </c>
      <c r="D29" s="288">
        <v>353112.64799999999</v>
      </c>
      <c r="E29" s="287">
        <v>7</v>
      </c>
      <c r="F29" s="300">
        <v>242.02799999999999</v>
      </c>
      <c r="G29" s="288">
        <v>88340.22</v>
      </c>
      <c r="H29" s="288">
        <f>D29-G29</f>
        <v>264772.42799999996</v>
      </c>
    </row>
    <row r="30" spans="1:8" ht="12.75" x14ac:dyDescent="0.2">
      <c r="A30" s="141" t="s">
        <v>176</v>
      </c>
      <c r="B30" s="486">
        <f t="shared" ref="B30:G30" si="4">SUM(B28:B29)</f>
        <v>83</v>
      </c>
      <c r="C30" s="487">
        <f t="shared" si="4"/>
        <v>1908.2199999999998</v>
      </c>
      <c r="D30" s="298">
        <f t="shared" si="4"/>
        <v>654202.07199999993</v>
      </c>
      <c r="E30" s="486">
        <f t="shared" si="4"/>
        <v>17</v>
      </c>
      <c r="F30" s="487">
        <f t="shared" si="4"/>
        <v>551.15300000000002</v>
      </c>
      <c r="G30" s="298">
        <f t="shared" si="4"/>
        <v>201170.845</v>
      </c>
      <c r="H30" s="298">
        <f t="shared" si="3"/>
        <v>453031.22699999996</v>
      </c>
    </row>
    <row r="31" spans="1:8" ht="12.75" x14ac:dyDescent="0.2">
      <c r="A31" s="109"/>
      <c r="B31" s="287"/>
      <c r="C31" s="300"/>
      <c r="D31" s="288"/>
      <c r="E31" s="287"/>
      <c r="F31" s="300"/>
      <c r="G31" s="288"/>
      <c r="H31" s="288"/>
    </row>
    <row r="32" spans="1:8" ht="12.75" x14ac:dyDescent="0.2">
      <c r="A32" s="152" t="s">
        <v>11</v>
      </c>
      <c r="B32" s="287"/>
      <c r="C32" s="300"/>
      <c r="D32" s="288"/>
      <c r="E32" s="287"/>
      <c r="F32" s="300"/>
      <c r="G32" s="288"/>
      <c r="H32" s="288"/>
    </row>
    <row r="33" spans="1:8" ht="12.75" x14ac:dyDescent="0.2">
      <c r="A33" s="110" t="s">
        <v>18</v>
      </c>
      <c r="B33" s="287"/>
      <c r="C33" s="300"/>
      <c r="D33" s="288"/>
      <c r="E33" s="287"/>
      <c r="F33" s="300"/>
      <c r="G33" s="288"/>
      <c r="H33" s="288"/>
    </row>
    <row r="34" spans="1:8" ht="12.75" x14ac:dyDescent="0.2">
      <c r="A34" s="141" t="s">
        <v>174</v>
      </c>
      <c r="B34" s="287">
        <v>155</v>
      </c>
      <c r="C34" s="300">
        <v>81.546000000000006</v>
      </c>
      <c r="D34" s="288">
        <v>29580.65</v>
      </c>
      <c r="E34" s="287">
        <v>1</v>
      </c>
      <c r="F34" s="300">
        <v>0.11700000000000001</v>
      </c>
      <c r="G34" s="288">
        <v>42.704999999999998</v>
      </c>
      <c r="H34" s="288">
        <f>D34-G34</f>
        <v>29537.945</v>
      </c>
    </row>
    <row r="35" spans="1:8" ht="12.75" x14ac:dyDescent="0.2">
      <c r="A35" s="141" t="s">
        <v>175</v>
      </c>
      <c r="B35" s="287">
        <v>3</v>
      </c>
      <c r="C35" s="300">
        <v>3.141</v>
      </c>
      <c r="D35" s="288">
        <v>1087.663</v>
      </c>
      <c r="E35" s="287" t="s">
        <v>138</v>
      </c>
      <c r="F35" s="300" t="s">
        <v>138</v>
      </c>
      <c r="G35" s="288" t="s">
        <v>138</v>
      </c>
      <c r="H35" s="288">
        <f t="shared" ref="H35" si="5">D35</f>
        <v>1087.663</v>
      </c>
    </row>
    <row r="36" spans="1:8" ht="12.75" x14ac:dyDescent="0.2">
      <c r="A36" s="141" t="s">
        <v>176</v>
      </c>
      <c r="B36" s="486">
        <f t="shared" ref="B36:G36" si="6">SUM(B34:B35)</f>
        <v>158</v>
      </c>
      <c r="C36" s="487">
        <f t="shared" si="6"/>
        <v>84.687000000000012</v>
      </c>
      <c r="D36" s="298">
        <f t="shared" si="6"/>
        <v>30668.313000000002</v>
      </c>
      <c r="E36" s="486">
        <f t="shared" si="6"/>
        <v>1</v>
      </c>
      <c r="F36" s="487">
        <f t="shared" si="6"/>
        <v>0.11700000000000001</v>
      </c>
      <c r="G36" s="298">
        <f t="shared" si="6"/>
        <v>42.704999999999998</v>
      </c>
      <c r="H36" s="298">
        <f>D36-G36</f>
        <v>30625.608</v>
      </c>
    </row>
    <row r="37" spans="1:8" ht="12.75" x14ac:dyDescent="0.2">
      <c r="A37" s="109"/>
      <c r="B37" s="287"/>
      <c r="C37" s="300"/>
      <c r="D37" s="288"/>
      <c r="E37" s="287"/>
      <c r="F37" s="300"/>
      <c r="G37" s="288"/>
      <c r="H37" s="288"/>
    </row>
    <row r="38" spans="1:8" ht="12.75" x14ac:dyDescent="0.2">
      <c r="A38" s="152" t="s">
        <v>13</v>
      </c>
      <c r="B38" s="287"/>
      <c r="C38" s="300"/>
      <c r="D38" s="288"/>
      <c r="E38" s="287"/>
      <c r="F38" s="300"/>
      <c r="G38" s="288"/>
      <c r="H38" s="288"/>
    </row>
    <row r="39" spans="1:8" ht="12.75" x14ac:dyDescent="0.2">
      <c r="A39" s="110" t="s">
        <v>29</v>
      </c>
      <c r="B39" s="287"/>
      <c r="C39" s="300"/>
      <c r="D39" s="288"/>
      <c r="E39" s="287"/>
      <c r="F39" s="300"/>
      <c r="G39" s="288"/>
      <c r="H39" s="288"/>
    </row>
    <row r="40" spans="1:8" ht="12.75" x14ac:dyDescent="0.2">
      <c r="A40" s="141" t="s">
        <v>174</v>
      </c>
      <c r="B40" s="287">
        <f t="shared" ref="B40:F41" si="7">SUM(B10,B22,B16,B28,B34)</f>
        <v>328</v>
      </c>
      <c r="C40" s="300">
        <f t="shared" si="7"/>
        <v>3242.634</v>
      </c>
      <c r="D40" s="288">
        <f>SUM(D10,D22,D16,D28,D34)</f>
        <v>1138966.2029999997</v>
      </c>
      <c r="E40" s="287">
        <f>SUM(E10,E22,E16,E28,E34)</f>
        <v>48</v>
      </c>
      <c r="F40" s="300">
        <f t="shared" si="7"/>
        <v>1452.5500000000002</v>
      </c>
      <c r="G40" s="288">
        <f>SUM(G10,G22,G16,G28,G34)</f>
        <v>507688.60800000007</v>
      </c>
      <c r="H40" s="288">
        <f t="shared" si="3"/>
        <v>631277.59499999974</v>
      </c>
    </row>
    <row r="41" spans="1:8" ht="12.75" x14ac:dyDescent="0.2">
      <c r="A41" s="141" t="s">
        <v>175</v>
      </c>
      <c r="B41" s="287">
        <f t="shared" si="7"/>
        <v>560</v>
      </c>
      <c r="C41" s="300">
        <f t="shared" si="7"/>
        <v>15260.968999999999</v>
      </c>
      <c r="D41" s="288">
        <f>SUM(D11,D23,D17,D29,D35)</f>
        <v>4774574.078999999</v>
      </c>
      <c r="E41" s="287">
        <f t="shared" si="7"/>
        <v>101</v>
      </c>
      <c r="F41" s="300">
        <f t="shared" si="7"/>
        <v>3239.4259999999999</v>
      </c>
      <c r="G41" s="288">
        <f>SUM(G11,G23,G17,G29,G35)</f>
        <v>1020108.547</v>
      </c>
      <c r="H41" s="288">
        <f t="shared" si="3"/>
        <v>3754465.5319999987</v>
      </c>
    </row>
    <row r="42" spans="1:8" ht="12.75" x14ac:dyDescent="0.2">
      <c r="A42" s="113" t="s">
        <v>177</v>
      </c>
      <c r="B42" s="291">
        <f t="shared" ref="B42:G42" si="8">SUM(B40:B41)</f>
        <v>888</v>
      </c>
      <c r="C42" s="301">
        <f t="shared" si="8"/>
        <v>18503.602999999999</v>
      </c>
      <c r="D42" s="292">
        <f t="shared" si="8"/>
        <v>5913540.2819999987</v>
      </c>
      <c r="E42" s="291">
        <f t="shared" si="8"/>
        <v>149</v>
      </c>
      <c r="F42" s="301">
        <f t="shared" si="8"/>
        <v>4691.9760000000006</v>
      </c>
      <c r="G42" s="292">
        <f t="shared" si="8"/>
        <v>1527797.155</v>
      </c>
      <c r="H42" s="292">
        <f>D42-G42</f>
        <v>4385743.1269999985</v>
      </c>
    </row>
    <row r="43" spans="1:8" ht="12" x14ac:dyDescent="0.2">
      <c r="A43" s="253" t="s">
        <v>397</v>
      </c>
      <c r="B43" s="6"/>
      <c r="C43" s="6"/>
      <c r="D43" s="6"/>
      <c r="E43" s="6"/>
      <c r="F43" s="6"/>
      <c r="G43" s="6"/>
      <c r="H43" s="6"/>
    </row>
    <row r="44" spans="1:8" ht="12" x14ac:dyDescent="0.2">
      <c r="A44" s="254" t="s">
        <v>398</v>
      </c>
      <c r="B44" s="6"/>
      <c r="C44" s="6"/>
      <c r="D44" s="6"/>
      <c r="E44" s="6"/>
      <c r="F44" s="6"/>
      <c r="G44" s="6"/>
      <c r="H44" s="6"/>
    </row>
    <row r="45" spans="1:8" x14ac:dyDescent="0.2">
      <c r="E45" s="32"/>
      <c r="F45" s="32"/>
      <c r="G45" s="32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83" orientation="portrait" r:id="rId1"/>
  <ignoredErrors>
    <ignoredError sqref="H35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36"/>
  <sheetViews>
    <sheetView zoomScaleNormal="100" workbookViewId="0">
      <selection sqref="A1:F1"/>
    </sheetView>
  </sheetViews>
  <sheetFormatPr defaultRowHeight="11.25" x14ac:dyDescent="0.2"/>
  <cols>
    <col min="1" max="1" width="52" style="1" customWidth="1"/>
    <col min="2" max="6" width="13.6640625" style="1" customWidth="1"/>
    <col min="7" max="7" width="14.6640625" style="1" customWidth="1"/>
    <col min="8" max="9" width="15" style="1" customWidth="1"/>
    <col min="10" max="10" width="3" style="114" customWidth="1"/>
    <col min="11" max="11" width="15.83203125" style="1" customWidth="1"/>
    <col min="12" max="12" width="17" style="1" customWidth="1"/>
    <col min="13" max="16384" width="9.33203125" style="1"/>
  </cols>
  <sheetData>
    <row r="1" spans="1:12" ht="39" customHeight="1" x14ac:dyDescent="0.25">
      <c r="A1" s="696" t="s">
        <v>399</v>
      </c>
      <c r="B1" s="697"/>
      <c r="C1" s="697"/>
      <c r="D1" s="697"/>
      <c r="E1" s="674"/>
      <c r="F1" s="674"/>
    </row>
    <row r="2" spans="1:12" ht="16.5" customHeight="1" x14ac:dyDescent="0.2">
      <c r="A2" s="385" t="s">
        <v>253</v>
      </c>
    </row>
    <row r="3" spans="1:12" ht="18.75" customHeight="1" x14ac:dyDescent="0.2">
      <c r="A3" s="108"/>
      <c r="B3" s="698">
        <v>2011</v>
      </c>
      <c r="C3" s="700"/>
      <c r="D3" s="698">
        <v>2012</v>
      </c>
      <c r="E3" s="700"/>
      <c r="F3" s="698">
        <v>2013</v>
      </c>
      <c r="G3" s="700"/>
      <c r="H3" s="698">
        <v>2014</v>
      </c>
      <c r="I3" s="700"/>
      <c r="J3" s="609"/>
      <c r="K3" s="698">
        <v>2015</v>
      </c>
      <c r="L3" s="699"/>
    </row>
    <row r="4" spans="1:12" ht="36" customHeight="1" x14ac:dyDescent="0.2">
      <c r="A4" s="341"/>
      <c r="B4" s="87" t="s">
        <v>3</v>
      </c>
      <c r="C4" s="89" t="s">
        <v>183</v>
      </c>
      <c r="D4" s="87" t="s">
        <v>3</v>
      </c>
      <c r="E4" s="89" t="s">
        <v>183</v>
      </c>
      <c r="F4" s="87" t="s">
        <v>3</v>
      </c>
      <c r="G4" s="89" t="s">
        <v>183</v>
      </c>
      <c r="H4" s="87" t="s">
        <v>3</v>
      </c>
      <c r="I4" s="89" t="s">
        <v>183</v>
      </c>
      <c r="J4" s="89"/>
      <c r="K4" s="87" t="s">
        <v>3</v>
      </c>
      <c r="L4" s="88" t="s">
        <v>183</v>
      </c>
    </row>
    <row r="5" spans="1:12" ht="33" customHeight="1" x14ac:dyDescent="0.2">
      <c r="A5" s="342"/>
      <c r="B5" s="71" t="s">
        <v>4</v>
      </c>
      <c r="C5" s="27" t="s">
        <v>112</v>
      </c>
      <c r="D5" s="71" t="s">
        <v>4</v>
      </c>
      <c r="E5" s="27" t="s">
        <v>112</v>
      </c>
      <c r="F5" s="71" t="s">
        <v>4</v>
      </c>
      <c r="G5" s="27" t="s">
        <v>112</v>
      </c>
      <c r="H5" s="71" t="s">
        <v>4</v>
      </c>
      <c r="I5" s="27" t="s">
        <v>112</v>
      </c>
      <c r="J5" s="27"/>
      <c r="K5" s="71" t="s">
        <v>4</v>
      </c>
      <c r="L5" s="92" t="s">
        <v>112</v>
      </c>
    </row>
    <row r="6" spans="1:12" ht="12.75" x14ac:dyDescent="0.2">
      <c r="A6" s="137" t="s">
        <v>64</v>
      </c>
      <c r="B6" s="285"/>
      <c r="C6" s="286"/>
      <c r="D6" s="285"/>
      <c r="E6" s="286"/>
      <c r="F6" s="285"/>
      <c r="G6" s="286"/>
      <c r="H6" s="283"/>
      <c r="I6" s="286"/>
      <c r="J6" s="620"/>
      <c r="K6" s="283"/>
      <c r="L6" s="284"/>
    </row>
    <row r="7" spans="1:12" ht="12.75" x14ac:dyDescent="0.2">
      <c r="A7" s="138" t="s">
        <v>65</v>
      </c>
      <c r="B7" s="289"/>
      <c r="C7" s="290"/>
      <c r="D7" s="289"/>
      <c r="E7" s="290"/>
      <c r="F7" s="289"/>
      <c r="G7" s="290"/>
      <c r="H7" s="287"/>
      <c r="I7" s="290"/>
      <c r="J7" s="621"/>
      <c r="K7" s="287"/>
      <c r="L7" s="288"/>
    </row>
    <row r="8" spans="1:12" ht="12.75" x14ac:dyDescent="0.2">
      <c r="A8" s="138"/>
      <c r="B8" s="289"/>
      <c r="C8" s="290"/>
      <c r="D8" s="289"/>
      <c r="E8" s="290"/>
      <c r="F8" s="289"/>
      <c r="G8" s="290"/>
      <c r="H8" s="287"/>
      <c r="I8" s="290"/>
      <c r="J8" s="621"/>
      <c r="K8" s="287"/>
      <c r="L8" s="288"/>
    </row>
    <row r="9" spans="1:12" ht="12.75" x14ac:dyDescent="0.2">
      <c r="A9" s="139" t="s">
        <v>66</v>
      </c>
      <c r="B9" s="520">
        <v>135</v>
      </c>
      <c r="C9" s="522">
        <v>70030.134999999995</v>
      </c>
      <c r="D9" s="520">
        <v>138</v>
      </c>
      <c r="E9" s="522">
        <v>42222.997000000003</v>
      </c>
      <c r="F9" s="524">
        <v>153</v>
      </c>
      <c r="G9" s="522">
        <v>40295.923999999999</v>
      </c>
      <c r="H9" s="524">
        <v>164</v>
      </c>
      <c r="I9" s="522">
        <v>44000.451999999997</v>
      </c>
      <c r="J9" s="624" t="s">
        <v>190</v>
      </c>
      <c r="K9" s="524">
        <v>170</v>
      </c>
      <c r="L9" s="526">
        <v>38808.006000000001</v>
      </c>
    </row>
    <row r="10" spans="1:12" ht="12.75" x14ac:dyDescent="0.2">
      <c r="A10" s="140" t="s">
        <v>67</v>
      </c>
      <c r="B10" s="520"/>
      <c r="C10" s="522"/>
      <c r="D10" s="520"/>
      <c r="E10" s="522"/>
      <c r="F10" s="520"/>
      <c r="G10" s="522"/>
      <c r="H10" s="524"/>
      <c r="I10" s="522"/>
      <c r="J10" s="624"/>
      <c r="K10" s="524"/>
      <c r="L10" s="526"/>
    </row>
    <row r="11" spans="1:12" ht="12.75" x14ac:dyDescent="0.2">
      <c r="A11" s="141"/>
      <c r="B11" s="520"/>
      <c r="C11" s="522"/>
      <c r="D11" s="520"/>
      <c r="E11" s="522"/>
      <c r="F11" s="520"/>
      <c r="G11" s="522"/>
      <c r="H11" s="524"/>
      <c r="I11" s="522"/>
      <c r="J11" s="624"/>
      <c r="K11" s="524"/>
      <c r="L11" s="526"/>
    </row>
    <row r="12" spans="1:12" ht="12.75" x14ac:dyDescent="0.2">
      <c r="A12" s="139" t="s">
        <v>127</v>
      </c>
      <c r="B12" s="520">
        <v>27</v>
      </c>
      <c r="C12" s="522">
        <v>180795.64199999999</v>
      </c>
      <c r="D12" s="520">
        <v>53</v>
      </c>
      <c r="E12" s="522">
        <v>186933.31</v>
      </c>
      <c r="F12" s="520">
        <v>46</v>
      </c>
      <c r="G12" s="522">
        <v>156263.239</v>
      </c>
      <c r="H12" s="524">
        <v>35</v>
      </c>
      <c r="I12" s="522">
        <v>160124.44899999999</v>
      </c>
      <c r="J12" s="624" t="s">
        <v>190</v>
      </c>
      <c r="K12" s="524">
        <v>52</v>
      </c>
      <c r="L12" s="526">
        <v>245223.08</v>
      </c>
    </row>
    <row r="13" spans="1:12" ht="12.75" x14ac:dyDescent="0.2">
      <c r="A13" s="110" t="s">
        <v>128</v>
      </c>
      <c r="B13" s="520"/>
      <c r="C13" s="522"/>
      <c r="D13" s="520"/>
      <c r="E13" s="522"/>
      <c r="F13" s="520"/>
      <c r="G13" s="522"/>
      <c r="H13" s="524"/>
      <c r="I13" s="522"/>
      <c r="J13" s="624"/>
      <c r="K13" s="524"/>
      <c r="L13" s="526"/>
    </row>
    <row r="14" spans="1:12" ht="12.75" x14ac:dyDescent="0.2">
      <c r="A14" s="110"/>
      <c r="B14" s="520"/>
      <c r="C14" s="522"/>
      <c r="D14" s="520"/>
      <c r="E14" s="522"/>
      <c r="F14" s="520"/>
      <c r="G14" s="522"/>
      <c r="H14" s="524"/>
      <c r="I14" s="522"/>
      <c r="J14" s="624"/>
      <c r="K14" s="524"/>
      <c r="L14" s="526"/>
    </row>
    <row r="15" spans="1:12" ht="25.5" x14ac:dyDescent="0.2">
      <c r="A15" s="139" t="s">
        <v>86</v>
      </c>
      <c r="B15" s="520">
        <v>1</v>
      </c>
      <c r="C15" s="522">
        <v>75.19</v>
      </c>
      <c r="D15" s="520">
        <v>20</v>
      </c>
      <c r="E15" s="522">
        <v>7610.22</v>
      </c>
      <c r="F15" s="520">
        <v>14</v>
      </c>
      <c r="G15" s="522">
        <v>30608.535</v>
      </c>
      <c r="H15" s="524">
        <v>3</v>
      </c>
      <c r="I15" s="522">
        <v>1089.1600000000001</v>
      </c>
      <c r="J15" s="624" t="s">
        <v>190</v>
      </c>
      <c r="K15" s="524">
        <v>2</v>
      </c>
      <c r="L15" s="526">
        <v>7617.1949999999997</v>
      </c>
    </row>
    <row r="16" spans="1:12" ht="25.5" x14ac:dyDescent="0.2">
      <c r="A16" s="185" t="s">
        <v>87</v>
      </c>
      <c r="B16" s="520"/>
      <c r="C16" s="522"/>
      <c r="D16" s="520"/>
      <c r="E16" s="522"/>
      <c r="F16" s="520"/>
      <c r="G16" s="522"/>
      <c r="H16" s="524"/>
      <c r="I16" s="522"/>
      <c r="J16" s="624"/>
      <c r="K16" s="524"/>
      <c r="L16" s="526"/>
    </row>
    <row r="17" spans="1:12" ht="12.75" x14ac:dyDescent="0.2">
      <c r="A17" s="110"/>
      <c r="B17" s="520"/>
      <c r="C17" s="522"/>
      <c r="D17" s="520"/>
      <c r="E17" s="522"/>
      <c r="F17" s="520"/>
      <c r="G17" s="522"/>
      <c r="H17" s="524"/>
      <c r="I17" s="522"/>
      <c r="J17" s="624"/>
      <c r="K17" s="524"/>
      <c r="L17" s="526"/>
    </row>
    <row r="18" spans="1:12" ht="12.75" x14ac:dyDescent="0.2">
      <c r="A18" s="139" t="s">
        <v>68</v>
      </c>
      <c r="B18" s="520">
        <v>46</v>
      </c>
      <c r="C18" s="522">
        <v>404736.44199999998</v>
      </c>
      <c r="D18" s="520">
        <v>39</v>
      </c>
      <c r="E18" s="522">
        <v>436657.89299999998</v>
      </c>
      <c r="F18" s="520">
        <v>36</v>
      </c>
      <c r="G18" s="522">
        <v>433908.58</v>
      </c>
      <c r="H18" s="524">
        <v>44</v>
      </c>
      <c r="I18" s="522">
        <v>444587.01400000002</v>
      </c>
      <c r="J18" s="624" t="s">
        <v>190</v>
      </c>
      <c r="K18" s="524">
        <v>29</v>
      </c>
      <c r="L18" s="526">
        <v>333667.40399999998</v>
      </c>
    </row>
    <row r="19" spans="1:12" ht="12.75" x14ac:dyDescent="0.2">
      <c r="A19" s="140" t="s">
        <v>69</v>
      </c>
      <c r="B19" s="520"/>
      <c r="C19" s="522"/>
      <c r="D19" s="520"/>
      <c r="E19" s="522"/>
      <c r="F19" s="520"/>
      <c r="G19" s="522"/>
      <c r="H19" s="524"/>
      <c r="I19" s="522"/>
      <c r="J19" s="624"/>
      <c r="K19" s="524"/>
      <c r="L19" s="526"/>
    </row>
    <row r="20" spans="1:12" ht="12.75" x14ac:dyDescent="0.2">
      <c r="A20" s="141"/>
      <c r="B20" s="520"/>
      <c r="C20" s="522"/>
      <c r="D20" s="520"/>
      <c r="E20" s="522"/>
      <c r="F20" s="520"/>
      <c r="G20" s="522"/>
      <c r="H20" s="524"/>
      <c r="I20" s="522"/>
      <c r="J20" s="624"/>
      <c r="K20" s="524"/>
      <c r="L20" s="526"/>
    </row>
    <row r="21" spans="1:12" ht="12.75" x14ac:dyDescent="0.2">
      <c r="A21" s="139" t="s">
        <v>60</v>
      </c>
      <c r="B21" s="520">
        <v>175</v>
      </c>
      <c r="C21" s="522">
        <v>777382.20799999998</v>
      </c>
      <c r="D21" s="520">
        <v>65</v>
      </c>
      <c r="E21" s="522">
        <v>547519.03500000003</v>
      </c>
      <c r="F21" s="520">
        <v>72</v>
      </c>
      <c r="G21" s="522">
        <v>549314.10100000002</v>
      </c>
      <c r="H21" s="524">
        <v>55</v>
      </c>
      <c r="I21" s="522">
        <v>511354.93699999998</v>
      </c>
      <c r="J21" s="624" t="s">
        <v>190</v>
      </c>
      <c r="K21" s="524">
        <v>48</v>
      </c>
      <c r="L21" s="526">
        <v>507688.60800000001</v>
      </c>
    </row>
    <row r="22" spans="1:12" ht="12.75" x14ac:dyDescent="0.2">
      <c r="A22" s="140" t="s">
        <v>62</v>
      </c>
      <c r="B22" s="520"/>
      <c r="C22" s="522"/>
      <c r="D22" s="520"/>
      <c r="E22" s="522"/>
      <c r="F22" s="520"/>
      <c r="G22" s="522"/>
      <c r="H22" s="524"/>
      <c r="I22" s="522"/>
      <c r="J22" s="624"/>
      <c r="K22" s="524"/>
      <c r="L22" s="526"/>
    </row>
    <row r="23" spans="1:12" ht="12.75" x14ac:dyDescent="0.2">
      <c r="A23" s="140"/>
      <c r="B23" s="520"/>
      <c r="C23" s="522"/>
      <c r="D23" s="520"/>
      <c r="E23" s="522"/>
      <c r="F23" s="520"/>
      <c r="G23" s="522"/>
      <c r="H23" s="524"/>
      <c r="I23" s="522"/>
      <c r="J23" s="624"/>
      <c r="K23" s="524"/>
      <c r="L23" s="526"/>
    </row>
    <row r="24" spans="1:12" ht="12.75" x14ac:dyDescent="0.2">
      <c r="A24" s="139" t="s">
        <v>70</v>
      </c>
      <c r="B24" s="528" t="s">
        <v>138</v>
      </c>
      <c r="C24" s="529" t="s">
        <v>138</v>
      </c>
      <c r="D24" s="528" t="s">
        <v>138</v>
      </c>
      <c r="E24" s="529" t="s">
        <v>138</v>
      </c>
      <c r="F24" s="528" t="s">
        <v>138</v>
      </c>
      <c r="G24" s="529" t="s">
        <v>138</v>
      </c>
      <c r="H24" s="528" t="s">
        <v>138</v>
      </c>
      <c r="I24" s="522"/>
      <c r="J24" s="648" t="s">
        <v>138</v>
      </c>
      <c r="K24" s="520">
        <v>1</v>
      </c>
      <c r="L24" s="526">
        <v>3150.3150000000001</v>
      </c>
    </row>
    <row r="25" spans="1:12" ht="12.75" x14ac:dyDescent="0.2">
      <c r="A25" s="140" t="s">
        <v>71</v>
      </c>
      <c r="B25" s="520"/>
      <c r="C25" s="522"/>
      <c r="D25" s="520"/>
      <c r="E25" s="522"/>
      <c r="F25" s="520"/>
      <c r="G25" s="522"/>
      <c r="H25" s="524"/>
      <c r="I25" s="522"/>
      <c r="J25" s="624"/>
      <c r="K25" s="524"/>
      <c r="L25" s="526"/>
    </row>
    <row r="26" spans="1:12" ht="12.75" x14ac:dyDescent="0.2">
      <c r="A26" s="110"/>
      <c r="B26" s="520"/>
      <c r="C26" s="522"/>
      <c r="D26" s="520"/>
      <c r="E26" s="522"/>
      <c r="F26" s="520"/>
      <c r="G26" s="522"/>
      <c r="H26" s="524"/>
      <c r="I26" s="522"/>
      <c r="J26" s="624"/>
      <c r="K26" s="524"/>
      <c r="L26" s="526"/>
    </row>
    <row r="27" spans="1:12" ht="15.75" customHeight="1" x14ac:dyDescent="0.2">
      <c r="A27" s="139" t="s">
        <v>72</v>
      </c>
      <c r="B27" s="520">
        <v>2</v>
      </c>
      <c r="C27" s="522">
        <v>44</v>
      </c>
      <c r="D27" s="520">
        <v>18</v>
      </c>
      <c r="E27" s="522">
        <v>854.61</v>
      </c>
      <c r="F27" s="520">
        <v>18</v>
      </c>
      <c r="G27" s="522">
        <v>955.57</v>
      </c>
      <c r="H27" s="524">
        <v>24</v>
      </c>
      <c r="I27" s="522">
        <v>2795.84</v>
      </c>
      <c r="J27" s="649" t="s">
        <v>190</v>
      </c>
      <c r="K27" s="524">
        <v>26</v>
      </c>
      <c r="L27" s="526">
        <v>2811.5949999999998</v>
      </c>
    </row>
    <row r="28" spans="1:12" ht="12.75" x14ac:dyDescent="0.2">
      <c r="A28" s="140" t="s">
        <v>73</v>
      </c>
      <c r="B28" s="520"/>
      <c r="C28" s="522"/>
      <c r="D28" s="520"/>
      <c r="E28" s="522"/>
      <c r="F28" s="520"/>
      <c r="G28" s="522"/>
      <c r="H28" s="524"/>
      <c r="I28" s="522"/>
      <c r="J28" s="622"/>
      <c r="K28" s="524"/>
      <c r="L28" s="526"/>
    </row>
    <row r="29" spans="1:12" ht="12.75" x14ac:dyDescent="0.2">
      <c r="A29" s="141"/>
      <c r="B29" s="520"/>
      <c r="C29" s="522"/>
      <c r="D29" s="520"/>
      <c r="E29" s="522"/>
      <c r="F29" s="520"/>
      <c r="G29" s="522"/>
      <c r="H29" s="524"/>
      <c r="I29" s="522"/>
      <c r="J29" s="622"/>
      <c r="K29" s="524"/>
      <c r="L29" s="526"/>
    </row>
    <row r="30" spans="1:12" ht="12.75" x14ac:dyDescent="0.2">
      <c r="A30" s="113" t="s">
        <v>177</v>
      </c>
      <c r="B30" s="521">
        <f>SUM(B9:B28)</f>
        <v>386</v>
      </c>
      <c r="C30" s="523">
        <f>SUM(C9:C27)</f>
        <v>1433063.6170000001</v>
      </c>
      <c r="D30" s="521">
        <f>SUM(D9:D27)</f>
        <v>333</v>
      </c>
      <c r="E30" s="523">
        <f>SUM(E9:E28)</f>
        <v>1221798.0650000002</v>
      </c>
      <c r="F30" s="521">
        <f>SUM(F9:F27)</f>
        <v>339</v>
      </c>
      <c r="G30" s="523">
        <f>SUM(G9:G27)</f>
        <v>1211345.9490000003</v>
      </c>
      <c r="H30" s="525">
        <f>SUM(H9:H27)</f>
        <v>325</v>
      </c>
      <c r="I30" s="523">
        <f>SUM(I9:I27)</f>
        <v>1163951.852</v>
      </c>
      <c r="J30" s="623"/>
      <c r="K30" s="525">
        <f>SUM(K9:K29)</f>
        <v>328</v>
      </c>
      <c r="L30" s="527">
        <f>SUM(L9:L29)</f>
        <v>1138966.203</v>
      </c>
    </row>
    <row r="31" spans="1:12" ht="16.5" customHeight="1" x14ac:dyDescent="0.2">
      <c r="A31" s="253" t="s">
        <v>229</v>
      </c>
    </row>
    <row r="32" spans="1:12" ht="12" x14ac:dyDescent="0.2">
      <c r="A32" s="254" t="s">
        <v>244</v>
      </c>
    </row>
    <row r="35" spans="1:1" ht="12" x14ac:dyDescent="0.2">
      <c r="A35" s="253"/>
    </row>
    <row r="36" spans="1:1" ht="12" x14ac:dyDescent="0.2">
      <c r="A36" s="254"/>
    </row>
  </sheetData>
  <mergeCells count="6">
    <mergeCell ref="A1:F1"/>
    <mergeCell ref="K3:L3"/>
    <mergeCell ref="H3:I3"/>
    <mergeCell ref="F3:G3"/>
    <mergeCell ref="D3:E3"/>
    <mergeCell ref="B3:C3"/>
  </mergeCells>
  <pageMargins left="0.25" right="0.25" top="0.75" bottom="0.75" header="0.3" footer="0.3"/>
  <pageSetup paperSize="9" scale="90" orientation="landscape" r:id="rId1"/>
  <ignoredErrors>
    <ignoredError sqref="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</sheetPr>
  <dimension ref="B2:Q86"/>
  <sheetViews>
    <sheetView workbookViewId="0">
      <selection activeCell="O1" sqref="O1"/>
    </sheetView>
  </sheetViews>
  <sheetFormatPr defaultRowHeight="11.25" x14ac:dyDescent="0.2"/>
  <cols>
    <col min="1" max="1" width="1.5" style="247" customWidth="1"/>
    <col min="2" max="2" width="12.83203125" style="247" bestFit="1" customWidth="1"/>
    <col min="3" max="16384" width="9.33203125" style="247"/>
  </cols>
  <sheetData>
    <row r="2" spans="2:2" ht="20.25" x14ac:dyDescent="0.3">
      <c r="B2" s="377" t="s">
        <v>228</v>
      </c>
    </row>
    <row r="4" spans="2:2" x14ac:dyDescent="0.2">
      <c r="B4" s="353" t="s">
        <v>343</v>
      </c>
    </row>
    <row r="5" spans="2:2" s="251" customFormat="1" x14ac:dyDescent="0.2">
      <c r="B5" s="248" t="s">
        <v>344</v>
      </c>
    </row>
    <row r="7" spans="2:2" x14ac:dyDescent="0.2">
      <c r="B7" s="378" t="s">
        <v>345</v>
      </c>
    </row>
    <row r="8" spans="2:2" s="251" customFormat="1" x14ac:dyDescent="0.2">
      <c r="B8" s="250" t="s">
        <v>346</v>
      </c>
    </row>
    <row r="10" spans="2:2" x14ac:dyDescent="0.2">
      <c r="B10" s="353" t="s">
        <v>348</v>
      </c>
    </row>
    <row r="11" spans="2:2" s="251" customFormat="1" x14ac:dyDescent="0.2">
      <c r="B11" s="248" t="s">
        <v>347</v>
      </c>
    </row>
    <row r="13" spans="2:2" x14ac:dyDescent="0.2">
      <c r="B13" s="353" t="s">
        <v>349</v>
      </c>
    </row>
    <row r="14" spans="2:2" s="251" customFormat="1" x14ac:dyDescent="0.2">
      <c r="B14" s="248" t="s">
        <v>350</v>
      </c>
    </row>
    <row r="16" spans="2:2" x14ac:dyDescent="0.2">
      <c r="B16" s="353" t="s">
        <v>351</v>
      </c>
    </row>
    <row r="17" spans="2:2" s="251" customFormat="1" x14ac:dyDescent="0.2">
      <c r="B17" s="248" t="s">
        <v>352</v>
      </c>
    </row>
    <row r="19" spans="2:2" x14ac:dyDescent="0.2">
      <c r="B19" s="353" t="s">
        <v>353</v>
      </c>
    </row>
    <row r="20" spans="2:2" s="251" customFormat="1" x14ac:dyDescent="0.2">
      <c r="B20" s="248" t="s">
        <v>354</v>
      </c>
    </row>
    <row r="22" spans="2:2" x14ac:dyDescent="0.2">
      <c r="B22" s="353" t="s">
        <v>355</v>
      </c>
    </row>
    <row r="23" spans="2:2" s="251" customFormat="1" x14ac:dyDescent="0.2">
      <c r="B23" s="248" t="s">
        <v>356</v>
      </c>
    </row>
    <row r="25" spans="2:2" x14ac:dyDescent="0.2">
      <c r="B25" s="353" t="s">
        <v>357</v>
      </c>
    </row>
    <row r="26" spans="2:2" s="251" customFormat="1" x14ac:dyDescent="0.2">
      <c r="B26" s="248" t="s">
        <v>358</v>
      </c>
    </row>
    <row r="28" spans="2:2" x14ac:dyDescent="0.2">
      <c r="B28" s="353" t="s">
        <v>359</v>
      </c>
    </row>
    <row r="29" spans="2:2" s="251" customFormat="1" x14ac:dyDescent="0.2">
      <c r="B29" s="248" t="s">
        <v>360</v>
      </c>
    </row>
    <row r="31" spans="2:2" x14ac:dyDescent="0.2">
      <c r="B31" s="353" t="s">
        <v>361</v>
      </c>
    </row>
    <row r="32" spans="2:2" s="251" customFormat="1" x14ac:dyDescent="0.2">
      <c r="B32" s="248" t="s">
        <v>362</v>
      </c>
    </row>
    <row r="34" spans="2:17" x14ac:dyDescent="0.2">
      <c r="B34" s="353" t="s">
        <v>314</v>
      </c>
    </row>
    <row r="35" spans="2:17" s="251" customFormat="1" x14ac:dyDescent="0.2">
      <c r="B35" s="248" t="s">
        <v>363</v>
      </c>
    </row>
    <row r="37" spans="2:17" x14ac:dyDescent="0.2">
      <c r="B37" s="353" t="s">
        <v>387</v>
      </c>
    </row>
    <row r="38" spans="2:17" s="251" customFormat="1" x14ac:dyDescent="0.2">
      <c r="B38" s="248" t="s">
        <v>404</v>
      </c>
      <c r="Q38" s="248"/>
    </row>
    <row r="40" spans="2:17" x14ac:dyDescent="0.2">
      <c r="B40" s="353" t="s">
        <v>316</v>
      </c>
    </row>
    <row r="41" spans="2:17" s="251" customFormat="1" x14ac:dyDescent="0.2">
      <c r="B41" s="248" t="s">
        <v>317</v>
      </c>
    </row>
    <row r="43" spans="2:17" x14ac:dyDescent="0.2">
      <c r="B43" s="353" t="s">
        <v>318</v>
      </c>
    </row>
    <row r="44" spans="2:17" s="251" customFormat="1" x14ac:dyDescent="0.2">
      <c r="B44" s="248" t="s">
        <v>319</v>
      </c>
    </row>
    <row r="46" spans="2:17" x14ac:dyDescent="0.2">
      <c r="B46" s="353" t="s">
        <v>364</v>
      </c>
    </row>
    <row r="47" spans="2:17" s="251" customFormat="1" x14ac:dyDescent="0.2">
      <c r="B47" s="248" t="s">
        <v>365</v>
      </c>
    </row>
    <row r="49" spans="2:2" x14ac:dyDescent="0.2">
      <c r="B49" s="353" t="s">
        <v>366</v>
      </c>
    </row>
    <row r="50" spans="2:2" s="251" customFormat="1" x14ac:dyDescent="0.2">
      <c r="B50" s="248" t="s">
        <v>367</v>
      </c>
    </row>
    <row r="52" spans="2:2" x14ac:dyDescent="0.2">
      <c r="B52" s="353" t="s">
        <v>392</v>
      </c>
    </row>
    <row r="53" spans="2:2" s="251" customFormat="1" x14ac:dyDescent="0.2">
      <c r="B53" s="248" t="s">
        <v>405</v>
      </c>
    </row>
    <row r="55" spans="2:2" x14ac:dyDescent="0.2">
      <c r="B55" s="353" t="s">
        <v>324</v>
      </c>
    </row>
    <row r="56" spans="2:2" s="251" customFormat="1" x14ac:dyDescent="0.2">
      <c r="B56" s="248" t="s">
        <v>325</v>
      </c>
    </row>
    <row r="58" spans="2:2" x14ac:dyDescent="0.2">
      <c r="B58" s="379" t="s">
        <v>368</v>
      </c>
    </row>
    <row r="59" spans="2:2" s="251" customFormat="1" x14ac:dyDescent="0.2">
      <c r="B59" s="390" t="s">
        <v>369</v>
      </c>
    </row>
    <row r="61" spans="2:2" x14ac:dyDescent="0.2">
      <c r="B61" s="353" t="s">
        <v>328</v>
      </c>
    </row>
    <row r="62" spans="2:2" s="251" customFormat="1" x14ac:dyDescent="0.2">
      <c r="B62" s="248" t="s">
        <v>370</v>
      </c>
    </row>
    <row r="64" spans="2:2" ht="11.25" customHeight="1" x14ac:dyDescent="0.2">
      <c r="B64" s="379" t="s">
        <v>330</v>
      </c>
    </row>
    <row r="65" spans="2:16" s="251" customFormat="1" ht="11.25" customHeight="1" x14ac:dyDescent="0.2">
      <c r="B65" s="390" t="s">
        <v>371</v>
      </c>
    </row>
    <row r="66" spans="2:16" x14ac:dyDescent="0.2">
      <c r="B66" s="370"/>
    </row>
    <row r="67" spans="2:16" x14ac:dyDescent="0.2">
      <c r="B67" s="380" t="s">
        <v>372</v>
      </c>
    </row>
    <row r="68" spans="2:16" s="251" customFormat="1" x14ac:dyDescent="0.2">
      <c r="B68" s="391" t="s">
        <v>373</v>
      </c>
    </row>
    <row r="69" spans="2:16" x14ac:dyDescent="0.2">
      <c r="B69" s="370"/>
    </row>
    <row r="70" spans="2:16" x14ac:dyDescent="0.2">
      <c r="B70" s="380" t="s">
        <v>374</v>
      </c>
    </row>
    <row r="71" spans="2:16" x14ac:dyDescent="0.2">
      <c r="B71" s="391" t="s">
        <v>375</v>
      </c>
    </row>
    <row r="72" spans="2:16" x14ac:dyDescent="0.2">
      <c r="B72" s="370"/>
    </row>
    <row r="73" spans="2:16" x14ac:dyDescent="0.2">
      <c r="B73" s="353" t="s">
        <v>376</v>
      </c>
    </row>
    <row r="74" spans="2:16" s="251" customFormat="1" x14ac:dyDescent="0.2">
      <c r="B74" s="248" t="s">
        <v>377</v>
      </c>
    </row>
    <row r="76" spans="2:16" ht="10.5" customHeight="1" x14ac:dyDescent="0.2">
      <c r="B76" s="353" t="s">
        <v>335</v>
      </c>
    </row>
    <row r="77" spans="2:16" s="251" customFormat="1" x14ac:dyDescent="0.2">
      <c r="B77" s="248" t="s">
        <v>336</v>
      </c>
    </row>
    <row r="78" spans="2:16" x14ac:dyDescent="0.2">
      <c r="P78" s="250"/>
    </row>
    <row r="79" spans="2:16" x14ac:dyDescent="0.2">
      <c r="B79" s="353" t="s">
        <v>337</v>
      </c>
      <c r="P79" s="251"/>
    </row>
    <row r="80" spans="2:16" s="251" customFormat="1" x14ac:dyDescent="0.2">
      <c r="B80" s="248" t="s">
        <v>338</v>
      </c>
    </row>
    <row r="82" spans="2:2" x14ac:dyDescent="0.2">
      <c r="B82" s="353" t="s">
        <v>339</v>
      </c>
    </row>
    <row r="83" spans="2:2" s="251" customFormat="1" x14ac:dyDescent="0.2">
      <c r="B83" s="248" t="s">
        <v>340</v>
      </c>
    </row>
    <row r="85" spans="2:2" x14ac:dyDescent="0.2">
      <c r="B85" s="353" t="s">
        <v>341</v>
      </c>
    </row>
    <row r="86" spans="2:2" s="251" customFormat="1" x14ac:dyDescent="0.2">
      <c r="B86" s="248" t="s">
        <v>378</v>
      </c>
    </row>
  </sheetData>
  <hyperlinks>
    <hyperlink ref="B10" location="'tab1a b'!A1" display="1a. Svenskregistrerade handels- och specialfartyg den 31 december 2012"/>
    <hyperlink ref="B11" location="'tab1a b'!A1" display="1a. Swedish merchant and special vessels on 31st December 2012"/>
    <hyperlink ref="B4" location="'Texttabell 1.1'!A1" display="Texttabell 1.1: Användning av svenskregistrerade och utlandsregistrerade fartyg i svensk regi 2003–2013. Antal fartyg. Fartyg med en bruttodräktighet om minst 100. "/>
    <hyperlink ref="B5" location="'Texttabell 1.2'!A1" display="Text table 1.1: Vessels in Swedish register and in foreign register in Swedish service 2003–2013. Number of ships. Vessels with a gross tonnage of 100 and above.  "/>
    <hyperlink ref="B7" location="'Texttabell 1.2'!A1" display="Texttabell 1.2: Användning av svenskregistrerade och utlandsregistrerade fartyg i svensk regi 2003–2013. Miljoner bruttodräktighetsdagar. Fartyg med en bruttodräktighet om minst 100. "/>
    <hyperlink ref="B8" location="'Texttabell 1.2'!A1" display="Text table 1.2: Vessels in Swedish register and in foreign register in Swedish service 2003–2013. Millions of gross tonnage days. Vessels with a gross tonnage of 100 and above.  "/>
    <hyperlink ref="B13" location="'tab1a b'!A1" display="1b. Svenskregistrerade handels- och specialfartyg den 31 december 2013"/>
    <hyperlink ref="B14" location="'tab1a b'!A1" display="1b. Swedish merchant and special vessels on 31st December 2013"/>
    <hyperlink ref="B16" location="'tab2a b'!A1" display="2a. Svenskregistrerade handelsfartyg den 31 december 2012"/>
    <hyperlink ref="B17" location="'tab2a b'!A1" display="2a. Swedish merchant vessels classified by type on 31st December 2012"/>
    <hyperlink ref="B19" location="'tab2a b'!A1" display="2b. Svenskregistrerade handelsfartyg den 31 december 2013"/>
    <hyperlink ref="B20" location="'tab2a b'!A1" display="2b. Swedish merchant vessels classified by type on 31st December 2013"/>
    <hyperlink ref="B22" location="'tab3a b'!A1" display="3a. Svenska specialfartyg fördelade efter typ 31 december 2012"/>
    <hyperlink ref="B23" location="'tab3a b'!A1" display="3a. Swedish special vessels classified by type on 31st December 2012"/>
    <hyperlink ref="B25" location="'tab3a b'!A1" display="3b. Svenska specialfartyg fördelade efter typ 31 december 2013"/>
    <hyperlink ref="B26" location="'tab3a b'!A1" display="3b. Swedish special vessels classified by type on 31st December 2013"/>
    <hyperlink ref="B28" location="'tab4'!A1" display="4. Svenska och inhyrda utländska handelsfartyg fördelade efter typ av fartyg den 31 december 2013. Fartyg med en bruttodräktighet om minst 100."/>
    <hyperlink ref="B29" location="'tab4'!A1" display="4. Swedish merchant vessels and merchant vessels chartered from abroad classified by type on 31st December 2013"/>
    <hyperlink ref="B31" location="'tab5'!A1" display="5. Storleks- och åldersfördelning av den svenska handelsflottan den 31 december 2013. "/>
    <hyperlink ref="B32" location="'tab5'!A1" display="5. The Swedish merchant fleet classified by age and size on 31st December 2013."/>
    <hyperlink ref="B34" location="'tab6'!A1" display="6. Storleks- och åldersfördelning av svenska specialfartyg den 31 december 2013. Fartyg med en bruttodräktighet om minst 100."/>
    <hyperlink ref="B35" location="'tab6'!A1" display="6. Swedish special vessels classified by size and age on 31st December 2013"/>
    <hyperlink ref="B37" location="'tab7'!A1" display="7. Dödviktskapacitet och bruttodräktighet på svenska lastfartyg och passagerarfärjor den 31 december 2013. Fartyg med en bruttodräktighet om minst 100."/>
    <hyperlink ref="B38" location="'tab7'!A1" display="7. Deadweight capacity and gross tonnage on Swedish cargo ships and passenger ferries on 31st December 2013."/>
    <hyperlink ref="B40" location="'tab 8 &amp; 9'!A1" display="8. De största hemmahamnarna, efter bruttodräktighet, för svenskregistrerade handelsfartyg den 31 december 2013. Fartyg med en bruttodräktighet om minst 100."/>
    <hyperlink ref="B41" location="'tab 8 &amp; 9'!A1" display="8. The largest home ports, by gross tonnage, of merchant vessels on 31st December 2013. Vessels with a gross tonnage of 100 and above.  "/>
    <hyperlink ref="B43" location="'tab 8 &amp; 9'!A1" display="9. De största hemmahamnarna, efter bruttodräktighet, för svenskregistrerade specialfartyg den 31 december 2013. Fartyg med en bruttodräktighet om minst 100."/>
    <hyperlink ref="B44" location="'tab 8 &amp; 9'!A1" display="9. The largest home ports, by gross tonnage, of special vessels on 31st December 2013. Vessels with a gross tonnage of 100 and above.  "/>
    <hyperlink ref="B46" location="'tab10'!A1" display="10. Nettoförändringar för respektive typ av handelsfartyg år 2013. Fartyg med en bruttodräktighet om minst 100"/>
    <hyperlink ref="B47" location="'tab10'!A1" display="10. Net changes by each type of merchant ships 2013."/>
    <hyperlink ref="B49" location="'tab11'!A1" display="11. Orsaker till förändringar av den svenska handelsflottan år 2013. "/>
    <hyperlink ref="B50" location="'tab11'!A1" display="11. Reasons of change in the Swedish merchant fleet 2013."/>
    <hyperlink ref="B52" location="'tab12'!A1" display="12. Dödviktskapaciteten och genomsnittsåldern på svenska lastfartyg och passagerarfärjor den 31 december 2013. Fartyg med en bruttodräktighet om minst 100."/>
    <hyperlink ref="B53" location="'tab12'!A1" display="12. Deadweight capacity and average age on Swedish cargo ships and passenger ferries on 31st December 2013."/>
    <hyperlink ref="B55" location="'tab13'!A1" display="13. Antal fartyg, total dödvikt och bruttodräktighet på svenska handelsfartyg  den 31 december 2013, indelat per operatörernas storlek i antal kontrollerade fartyg med en bruttodräktighet om minst 100."/>
    <hyperlink ref="B56" location="'tab13'!A1" display="13. Number of ships, deadweight and gross tonnage of Swedish cargo and passenger ships,  by operator size in number of controlled ships on 31st December 2013."/>
    <hyperlink ref="B58" location="'tab 14'!A1" display="14. Antalet svenska handelsfartyg den 31 december 1970–2013 fördelade efter typ av fartyg. Fartyg med bruttodräktighet om minst 100."/>
    <hyperlink ref="B59" location="'tab 14'!A1" display="14. Number of Swedish merchant vessels 1970–2013 classified by type. "/>
    <hyperlink ref="B61" location="'tab15'!A1" display="15. Fartyg i svensk regi, fartyg uthyrda till utlandet samt disponerat tonnage 2013. Fartyg med en bruttodräktighet om minst 100."/>
    <hyperlink ref="B62" location="'tab15'!A1" display="15. Vessels in Swedish service, vessels chartered to foreign countries and tonnage at Swedish disposal."/>
    <hyperlink ref="B64" location="'tab16'!A1" display="16. Den svenska handelsflottans fartyg fördelade efter användning 2009–2013. Fartyg med en bruttodräktighet om minst 100."/>
    <hyperlink ref="B65" location="'tab16'!A1" display="16. The Swedish merchant fleet classified by different routes 2009–2013"/>
    <hyperlink ref="B67" location="'tab17'!A1" display="17. Den svenska handelsflottans fartyg fördelade efter användning och fartygstyp 2013. Fartyg med en bruttodräktighet om minst 100."/>
    <hyperlink ref="B68" location="'tab17'!A1" display="17. The Swedish merchant fleet classified by different routes and by type 2013."/>
    <hyperlink ref="B73" location="'tab19'!A1" display="19. Inhyrda fartyg från utlandet fördelade efter fartygstyp och storlek 2013. Exklusive vidareuthyrda fartyg till utlandet. Fartyg med en bruttodräktighet om minst 100."/>
    <hyperlink ref="B74" location="'tab19'!A1" display="19. Vessels chartered from abroad classified by type and by size 2013."/>
    <hyperlink ref="B76" location="tab20a!A1" display="20a. Antal utförda sjödagar per yrkeskategori, kön och nationalitet för svenskregistrerade fartyg, 2013. Fartyg med en bruttodräktighet om minst 100.  "/>
    <hyperlink ref="B77" location="tab20a!A1" display="20a. Number of days worked at sea by profession, sex and nationality, 2013. "/>
    <hyperlink ref="B79" location="tab20b!A1" display="20b. Genomsnittligt antal ombordanställda per dag och yrkeskategori, för män och kvinnor med svenskt respektive utländskt medborgarskap, svenska handelsfartyg med en bruttodräktighet om minst 100, 2010–2013."/>
    <hyperlink ref="B80" location="tab20b!A1" display="20b. Average number of employees per day and profession, men and women with Swedish or foreign citizenship, Swedish merchant vessels with a gross tonnage of 100 or more, 2010–2013."/>
    <hyperlink ref="B82" location="'tab21'!A1" display="21. Världshandelsflottan den 31 december 2013. Fartyg med en bruttodräktighet om minst 100."/>
    <hyperlink ref="B83" location="'tab21'!A1" display="21. World merchant fleet by type on 31st December 2013. Vessels with a gross tonnage of 100 and above.  "/>
    <hyperlink ref="B85" location="'tab22'!A1" display="22. Världshandelsflottans utveckling den 31 december 1990–2013, per register, brd i 1 000. Fartyg med en bruttodräktighet om minst 100."/>
    <hyperlink ref="B86" location="'tab22'!A1" display="22. World merchant fleet development on 31st December 1990–2013, by register, gross tonnage in 1 000."/>
    <hyperlink ref="B70" location="'tab18'!A1" display="18. Inhyrda fartyg från utlandet fördelade efter användning och fartygstyp 2013. Fartyg med en bruttodräktighet om minst 100."/>
    <hyperlink ref="B71" location="'tab18'!A1" display="18. Vessels chartered from abroad classified by different routes and by type 2013.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64"/>
  <sheetViews>
    <sheetView zoomScaleNormal="100" zoomScaleSheetLayoutView="80" workbookViewId="0">
      <selection sqref="A1:F2"/>
    </sheetView>
  </sheetViews>
  <sheetFormatPr defaultRowHeight="11.25" x14ac:dyDescent="0.2"/>
  <cols>
    <col min="1" max="1" width="50.5" style="1" customWidth="1"/>
    <col min="2" max="2" width="13.83203125" style="1" customWidth="1"/>
    <col min="3" max="3" width="15.83203125" style="1" customWidth="1"/>
    <col min="4" max="4" width="13.83203125" style="1" customWidth="1"/>
    <col min="5" max="5" width="15.83203125" style="1" customWidth="1"/>
    <col min="6" max="6" width="13.832031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29" t="s">
        <v>331</v>
      </c>
      <c r="B1" s="730"/>
      <c r="C1" s="730"/>
      <c r="D1" s="730"/>
      <c r="E1" s="730"/>
      <c r="F1" s="674"/>
      <c r="G1" s="241"/>
    </row>
    <row r="2" spans="1:7" ht="21.75" customHeight="1" x14ac:dyDescent="0.2">
      <c r="A2" s="730"/>
      <c r="B2" s="730"/>
      <c r="C2" s="730"/>
      <c r="D2" s="730"/>
      <c r="E2" s="730"/>
      <c r="F2" s="674"/>
      <c r="G2" s="241"/>
    </row>
    <row r="3" spans="1:7" s="202" customFormat="1" ht="19.5" customHeight="1" x14ac:dyDescent="0.2">
      <c r="A3" s="386" t="s">
        <v>332</v>
      </c>
      <c r="B3" s="242"/>
      <c r="C3" s="242"/>
      <c r="D3" s="242"/>
      <c r="E3" s="242"/>
      <c r="F3" s="242"/>
      <c r="G3" s="242"/>
    </row>
    <row r="4" spans="1:7" ht="17.25" customHeight="1" x14ac:dyDescent="0.2">
      <c r="A4" s="243"/>
      <c r="B4" s="731" t="s">
        <v>21</v>
      </c>
      <c r="C4" s="732"/>
      <c r="D4" s="733" t="s">
        <v>25</v>
      </c>
      <c r="E4" s="733"/>
      <c r="F4" s="731" t="s">
        <v>23</v>
      </c>
      <c r="G4" s="732"/>
    </row>
    <row r="5" spans="1:7" ht="16.5" customHeight="1" x14ac:dyDescent="0.2">
      <c r="A5" s="244"/>
      <c r="B5" s="734" t="s">
        <v>22</v>
      </c>
      <c r="C5" s="735"/>
      <c r="D5" s="736" t="s">
        <v>26</v>
      </c>
      <c r="E5" s="736"/>
      <c r="F5" s="734" t="s">
        <v>24</v>
      </c>
      <c r="G5" s="735"/>
    </row>
    <row r="6" spans="1:7" s="147" customFormat="1" ht="29.25" customHeight="1" x14ac:dyDescent="0.2">
      <c r="A6" s="239"/>
      <c r="B6" s="212" t="s">
        <v>3</v>
      </c>
      <c r="C6" s="214" t="s">
        <v>133</v>
      </c>
      <c r="D6" s="213" t="s">
        <v>3</v>
      </c>
      <c r="E6" s="214" t="s">
        <v>133</v>
      </c>
      <c r="F6" s="212" t="s">
        <v>3</v>
      </c>
      <c r="G6" s="214" t="s">
        <v>133</v>
      </c>
    </row>
    <row r="7" spans="1:7" s="147" customFormat="1" ht="27.75" customHeight="1" x14ac:dyDescent="0.2">
      <c r="A7" s="245"/>
      <c r="B7" s="216" t="s">
        <v>4</v>
      </c>
      <c r="C7" s="218" t="s">
        <v>146</v>
      </c>
      <c r="D7" s="217" t="s">
        <v>4</v>
      </c>
      <c r="E7" s="218" t="s">
        <v>112</v>
      </c>
      <c r="F7" s="216" t="s">
        <v>4</v>
      </c>
      <c r="G7" s="218" t="s">
        <v>146</v>
      </c>
    </row>
    <row r="8" spans="1:7" ht="12.75" x14ac:dyDescent="0.2">
      <c r="A8" s="226" t="s">
        <v>64</v>
      </c>
      <c r="B8" s="277"/>
      <c r="C8" s="279"/>
      <c r="D8" s="293"/>
      <c r="E8" s="294"/>
      <c r="F8" s="277"/>
      <c r="G8" s="279"/>
    </row>
    <row r="9" spans="1:7" ht="12.75" x14ac:dyDescent="0.2">
      <c r="A9" s="231" t="s">
        <v>65</v>
      </c>
      <c r="B9" s="280"/>
      <c r="C9" s="282"/>
      <c r="D9" s="295"/>
      <c r="E9" s="296"/>
      <c r="F9" s="280"/>
      <c r="G9" s="282"/>
    </row>
    <row r="10" spans="1:7" ht="12.75" x14ac:dyDescent="0.2">
      <c r="A10" s="231"/>
      <c r="B10" s="280"/>
      <c r="C10" s="282"/>
      <c r="D10" s="295"/>
      <c r="E10" s="296"/>
      <c r="F10" s="280"/>
      <c r="G10" s="282"/>
    </row>
    <row r="11" spans="1:7" ht="12.75" x14ac:dyDescent="0.2">
      <c r="A11" s="232" t="s">
        <v>66</v>
      </c>
      <c r="B11" s="287">
        <v>3</v>
      </c>
      <c r="C11" s="288">
        <v>403.32499999999999</v>
      </c>
      <c r="D11" s="297">
        <v>1</v>
      </c>
      <c r="E11" s="290">
        <v>305.14</v>
      </c>
      <c r="F11" s="287">
        <v>7</v>
      </c>
      <c r="G11" s="288">
        <v>406.245</v>
      </c>
    </row>
    <row r="12" spans="1:7" ht="12.75" x14ac:dyDescent="0.2">
      <c r="A12" s="233" t="s">
        <v>67</v>
      </c>
      <c r="B12" s="287"/>
      <c r="C12" s="288"/>
      <c r="D12" s="297"/>
      <c r="E12" s="290"/>
      <c r="F12" s="287"/>
      <c r="G12" s="288"/>
    </row>
    <row r="13" spans="1:7" ht="12.75" x14ac:dyDescent="0.2">
      <c r="A13" s="234"/>
      <c r="B13" s="287"/>
      <c r="C13" s="288"/>
      <c r="D13" s="297"/>
      <c r="E13" s="290"/>
      <c r="F13" s="287"/>
      <c r="G13" s="288"/>
    </row>
    <row r="14" spans="1:7" ht="12.75" x14ac:dyDescent="0.2">
      <c r="A14" s="232" t="s">
        <v>127</v>
      </c>
      <c r="B14" s="287">
        <v>15</v>
      </c>
      <c r="C14" s="288">
        <v>30631.96</v>
      </c>
      <c r="D14" s="297">
        <v>2</v>
      </c>
      <c r="E14" s="290">
        <v>1297.94</v>
      </c>
      <c r="F14" s="287">
        <v>18</v>
      </c>
      <c r="G14" s="288">
        <v>55017.925999999999</v>
      </c>
    </row>
    <row r="15" spans="1:7" ht="12.75" customHeight="1" x14ac:dyDescent="0.2">
      <c r="A15" s="233" t="s">
        <v>128</v>
      </c>
      <c r="B15" s="287"/>
      <c r="C15" s="288"/>
      <c r="D15" s="297"/>
      <c r="E15" s="290"/>
      <c r="F15" s="287"/>
      <c r="G15" s="288"/>
    </row>
    <row r="16" spans="1:7" ht="12.75" x14ac:dyDescent="0.2">
      <c r="A16" s="235"/>
      <c r="B16" s="287"/>
      <c r="C16" s="288"/>
      <c r="D16" s="297"/>
      <c r="E16" s="290"/>
      <c r="F16" s="287"/>
      <c r="G16" s="288"/>
    </row>
    <row r="17" spans="1:7" ht="27.75" customHeight="1" x14ac:dyDescent="0.2">
      <c r="A17" s="232" t="s">
        <v>86</v>
      </c>
      <c r="B17" s="287">
        <v>1</v>
      </c>
      <c r="C17" s="288">
        <v>6.58</v>
      </c>
      <c r="D17" s="289" t="s">
        <v>138</v>
      </c>
      <c r="E17" s="288" t="s">
        <v>138</v>
      </c>
      <c r="F17" s="287">
        <v>1</v>
      </c>
      <c r="G17" s="288">
        <v>7610.6149999999998</v>
      </c>
    </row>
    <row r="18" spans="1:7" ht="30" customHeight="1" x14ac:dyDescent="0.2">
      <c r="A18" s="233" t="s">
        <v>87</v>
      </c>
      <c r="B18" s="287"/>
      <c r="C18" s="288"/>
      <c r="D18" s="297"/>
      <c r="E18" s="290"/>
      <c r="F18" s="287"/>
      <c r="G18" s="288"/>
    </row>
    <row r="19" spans="1:7" ht="12.75" x14ac:dyDescent="0.2">
      <c r="A19" s="222"/>
      <c r="B19" s="287"/>
      <c r="C19" s="288"/>
      <c r="D19" s="297"/>
      <c r="E19" s="290"/>
      <c r="F19" s="287"/>
      <c r="G19" s="288"/>
    </row>
    <row r="20" spans="1:7" ht="12.75" x14ac:dyDescent="0.2">
      <c r="A20" s="232" t="s">
        <v>74</v>
      </c>
      <c r="B20" s="287">
        <v>5</v>
      </c>
      <c r="C20" s="288">
        <v>17309.395</v>
      </c>
      <c r="D20" s="289" t="s">
        <v>138</v>
      </c>
      <c r="E20" s="288" t="s">
        <v>138</v>
      </c>
      <c r="F20" s="287">
        <v>17</v>
      </c>
      <c r="G20" s="288">
        <v>297876.86499999999</v>
      </c>
    </row>
    <row r="21" spans="1:7" ht="12.75" customHeight="1" x14ac:dyDescent="0.2">
      <c r="A21" s="233" t="s">
        <v>69</v>
      </c>
      <c r="B21" s="287"/>
      <c r="C21" s="288"/>
      <c r="D21" s="297"/>
      <c r="E21" s="290"/>
      <c r="F21" s="287"/>
      <c r="G21" s="288"/>
    </row>
    <row r="22" spans="1:7" ht="12.75" x14ac:dyDescent="0.2">
      <c r="A22" s="234"/>
      <c r="B22" s="287"/>
      <c r="C22" s="288"/>
      <c r="D22" s="297"/>
      <c r="E22" s="290"/>
      <c r="F22" s="287"/>
      <c r="G22" s="288"/>
    </row>
    <row r="23" spans="1:7" ht="12.75" x14ac:dyDescent="0.2">
      <c r="A23" s="232" t="s">
        <v>60</v>
      </c>
      <c r="B23" s="287">
        <v>6</v>
      </c>
      <c r="C23" s="288">
        <v>24611.95</v>
      </c>
      <c r="D23" s="297">
        <v>2</v>
      </c>
      <c r="E23" s="290">
        <v>4185.4549999999999</v>
      </c>
      <c r="F23" s="287">
        <v>29</v>
      </c>
      <c r="G23" s="288">
        <v>366017.87300000002</v>
      </c>
    </row>
    <row r="24" spans="1:7" ht="12.75" x14ac:dyDescent="0.2">
      <c r="A24" s="233" t="s">
        <v>62</v>
      </c>
      <c r="B24" s="287"/>
      <c r="C24" s="288"/>
      <c r="D24" s="297"/>
      <c r="E24" s="290"/>
      <c r="F24" s="287"/>
      <c r="G24" s="288"/>
    </row>
    <row r="25" spans="1:7" ht="12.75" x14ac:dyDescent="0.2">
      <c r="A25" s="233"/>
      <c r="B25" s="287"/>
      <c r="C25" s="288"/>
      <c r="D25" s="297"/>
      <c r="E25" s="290"/>
      <c r="F25" s="287"/>
      <c r="G25" s="288"/>
    </row>
    <row r="26" spans="1:7" ht="12.75" x14ac:dyDescent="0.2">
      <c r="A26" s="232" t="s">
        <v>70</v>
      </c>
      <c r="B26" s="289" t="s">
        <v>138</v>
      </c>
      <c r="C26" s="288" t="s">
        <v>138</v>
      </c>
      <c r="D26" s="289" t="s">
        <v>138</v>
      </c>
      <c r="E26" s="288" t="s">
        <v>138</v>
      </c>
      <c r="F26" s="289" t="s">
        <v>138</v>
      </c>
      <c r="G26" s="288" t="s">
        <v>138</v>
      </c>
    </row>
    <row r="27" spans="1:7" ht="12.75" x14ac:dyDescent="0.2">
      <c r="A27" s="233" t="s">
        <v>71</v>
      </c>
      <c r="B27" s="287"/>
      <c r="C27" s="288"/>
      <c r="D27" s="297"/>
      <c r="E27" s="290"/>
      <c r="F27" s="287"/>
      <c r="G27" s="288"/>
    </row>
    <row r="28" spans="1:7" ht="12.75" x14ac:dyDescent="0.2">
      <c r="A28" s="233"/>
      <c r="B28" s="287"/>
      <c r="C28" s="288"/>
      <c r="D28" s="297"/>
      <c r="E28" s="290"/>
      <c r="F28" s="287"/>
      <c r="G28" s="288"/>
    </row>
    <row r="29" spans="1:7" ht="12.75" x14ac:dyDescent="0.2">
      <c r="A29" s="139" t="s">
        <v>72</v>
      </c>
      <c r="B29" s="287">
        <v>2</v>
      </c>
      <c r="C29" s="288">
        <v>195.64</v>
      </c>
      <c r="D29" s="297">
        <v>1</v>
      </c>
      <c r="E29" s="290">
        <v>73.73</v>
      </c>
      <c r="F29" s="287">
        <v>20</v>
      </c>
      <c r="G29" s="288">
        <v>2345.4899999999998</v>
      </c>
    </row>
    <row r="30" spans="1:7" ht="12.75" x14ac:dyDescent="0.2">
      <c r="A30" s="140" t="s">
        <v>73</v>
      </c>
      <c r="B30" s="287"/>
      <c r="C30" s="288"/>
      <c r="D30" s="297"/>
      <c r="E30" s="290"/>
      <c r="F30" s="287"/>
      <c r="G30" s="288"/>
    </row>
    <row r="31" spans="1:7" ht="12.75" x14ac:dyDescent="0.2">
      <c r="A31" s="234"/>
      <c r="B31" s="287"/>
      <c r="C31" s="288"/>
      <c r="D31" s="297"/>
      <c r="E31" s="290"/>
      <c r="F31" s="287"/>
      <c r="G31" s="288"/>
    </row>
    <row r="32" spans="1:7" ht="12.75" x14ac:dyDescent="0.2">
      <c r="A32" s="224" t="s">
        <v>177</v>
      </c>
      <c r="B32" s="291">
        <f>SUM(B11:B29)</f>
        <v>32</v>
      </c>
      <c r="C32" s="292">
        <f>SUM(C11:C31)</f>
        <v>73158.850000000006</v>
      </c>
      <c r="D32" s="291">
        <f>SUM(D11:D30)</f>
        <v>6</v>
      </c>
      <c r="E32" s="292">
        <f>SUM(E11:E30)</f>
        <v>5862.2649999999994</v>
      </c>
      <c r="F32" s="291">
        <f>SUM(F10:F29)</f>
        <v>92</v>
      </c>
      <c r="G32" s="292">
        <f>SUM(G11:G29)</f>
        <v>729275.01399999997</v>
      </c>
    </row>
    <row r="33" spans="1:7" ht="12.75" x14ac:dyDescent="0.2">
      <c r="A33" s="236"/>
      <c r="B33" s="236"/>
      <c r="C33" s="236"/>
      <c r="D33" s="236"/>
      <c r="E33" s="236"/>
      <c r="F33" s="236"/>
      <c r="G33" s="236"/>
    </row>
    <row r="34" spans="1:7" ht="16.5" customHeight="1" x14ac:dyDescent="0.2">
      <c r="A34" s="243"/>
      <c r="B34" s="731" t="s">
        <v>27</v>
      </c>
      <c r="C34" s="732"/>
      <c r="D34" s="733" t="s">
        <v>11</v>
      </c>
      <c r="E34" s="733"/>
      <c r="F34" s="731" t="s">
        <v>13</v>
      </c>
      <c r="G34" s="732"/>
    </row>
    <row r="35" spans="1:7" ht="15.75" customHeight="1" x14ac:dyDescent="0.2">
      <c r="A35" s="244"/>
      <c r="B35" s="734" t="s">
        <v>28</v>
      </c>
      <c r="C35" s="735"/>
      <c r="D35" s="736" t="s">
        <v>18</v>
      </c>
      <c r="E35" s="736"/>
      <c r="F35" s="734" t="s">
        <v>109</v>
      </c>
      <c r="G35" s="735"/>
    </row>
    <row r="36" spans="1:7" ht="29.25" customHeight="1" x14ac:dyDescent="0.2">
      <c r="A36" s="239"/>
      <c r="B36" s="212" t="s">
        <v>3</v>
      </c>
      <c r="C36" s="214" t="s">
        <v>133</v>
      </c>
      <c r="D36" s="213" t="s">
        <v>3</v>
      </c>
      <c r="E36" s="214" t="s">
        <v>133</v>
      </c>
      <c r="F36" s="212" t="s">
        <v>3</v>
      </c>
      <c r="G36" s="214" t="s">
        <v>133</v>
      </c>
    </row>
    <row r="37" spans="1:7" ht="22.5" x14ac:dyDescent="0.2">
      <c r="A37" s="240"/>
      <c r="B37" s="216" t="s">
        <v>4</v>
      </c>
      <c r="C37" s="218" t="s">
        <v>146</v>
      </c>
      <c r="D37" s="217" t="s">
        <v>4</v>
      </c>
      <c r="E37" s="218" t="s">
        <v>112</v>
      </c>
      <c r="F37" s="216" t="s">
        <v>4</v>
      </c>
      <c r="G37" s="218" t="s">
        <v>146</v>
      </c>
    </row>
    <row r="38" spans="1:7" ht="12.75" x14ac:dyDescent="0.2">
      <c r="A38" s="226" t="s">
        <v>64</v>
      </c>
      <c r="B38" s="283"/>
      <c r="C38" s="284"/>
      <c r="D38" s="283"/>
      <c r="E38" s="284"/>
      <c r="F38" s="283"/>
      <c r="G38" s="284"/>
    </row>
    <row r="39" spans="1:7" ht="12.75" x14ac:dyDescent="0.2">
      <c r="A39" s="231" t="s">
        <v>65</v>
      </c>
      <c r="B39" s="287"/>
      <c r="C39" s="288"/>
      <c r="D39" s="287"/>
      <c r="E39" s="288"/>
      <c r="F39" s="287"/>
      <c r="G39" s="288"/>
    </row>
    <row r="40" spans="1:7" ht="12.75" x14ac:dyDescent="0.2">
      <c r="A40" s="231"/>
      <c r="B40" s="287"/>
      <c r="C40" s="288"/>
      <c r="D40" s="287"/>
      <c r="E40" s="288"/>
      <c r="F40" s="287"/>
      <c r="G40" s="288"/>
    </row>
    <row r="41" spans="1:7" ht="12.75" x14ac:dyDescent="0.2">
      <c r="A41" s="232" t="s">
        <v>66</v>
      </c>
      <c r="B41" s="287">
        <v>13</v>
      </c>
      <c r="C41" s="288">
        <v>21598.875</v>
      </c>
      <c r="D41" s="287">
        <v>146</v>
      </c>
      <c r="E41" s="288">
        <v>16094.421</v>
      </c>
      <c r="F41" s="287">
        <f>SUM(B11,D11,F11,B41,D41)</f>
        <v>170</v>
      </c>
      <c r="G41" s="288">
        <f>SUM(C11,E11,G11,C41,E41)</f>
        <v>38808.006000000001</v>
      </c>
    </row>
    <row r="42" spans="1:7" ht="12.75" x14ac:dyDescent="0.2">
      <c r="A42" s="233" t="s">
        <v>67</v>
      </c>
      <c r="B42" s="287"/>
      <c r="C42" s="288"/>
      <c r="D42" s="287"/>
      <c r="E42" s="288"/>
      <c r="F42" s="287"/>
      <c r="G42" s="288"/>
    </row>
    <row r="43" spans="1:7" ht="12.75" x14ac:dyDescent="0.2">
      <c r="A43" s="234"/>
      <c r="B43" s="287"/>
      <c r="C43" s="288"/>
      <c r="D43" s="287"/>
      <c r="E43" s="288"/>
      <c r="F43" s="287"/>
      <c r="G43" s="288"/>
    </row>
    <row r="44" spans="1:7" ht="12.75" x14ac:dyDescent="0.2">
      <c r="A44" s="232" t="s">
        <v>127</v>
      </c>
      <c r="B44" s="287">
        <v>12</v>
      </c>
      <c r="C44" s="288">
        <v>145126.12899999999</v>
      </c>
      <c r="D44" s="287">
        <v>5</v>
      </c>
      <c r="E44" s="288">
        <v>13149.125</v>
      </c>
      <c r="F44" s="287">
        <f t="shared" ref="F44:F59" si="0">SUM(B14,D14,F14,B44,D44)</f>
        <v>52</v>
      </c>
      <c r="G44" s="288">
        <f t="shared" ref="G44:G59" si="1">SUM(C14,E14,G14,C44,E44)</f>
        <v>245223.08</v>
      </c>
    </row>
    <row r="45" spans="1:7" ht="12.75" customHeight="1" x14ac:dyDescent="0.2">
      <c r="A45" s="233" t="s">
        <v>128</v>
      </c>
      <c r="B45" s="287"/>
      <c r="C45" s="288"/>
      <c r="D45" s="287"/>
      <c r="E45" s="288"/>
      <c r="F45" s="287"/>
      <c r="G45" s="288"/>
    </row>
    <row r="46" spans="1:7" ht="12.75" x14ac:dyDescent="0.2">
      <c r="A46" s="235"/>
      <c r="B46" s="287"/>
      <c r="C46" s="288"/>
      <c r="D46" s="287"/>
      <c r="E46" s="288"/>
      <c r="F46" s="287"/>
      <c r="G46" s="288"/>
    </row>
    <row r="47" spans="1:7" ht="25.5" x14ac:dyDescent="0.2">
      <c r="A47" s="232" t="s">
        <v>86</v>
      </c>
      <c r="B47" s="289" t="s">
        <v>138</v>
      </c>
      <c r="C47" s="288" t="s">
        <v>138</v>
      </c>
      <c r="D47" s="289" t="s">
        <v>138</v>
      </c>
      <c r="E47" s="288" t="s">
        <v>138</v>
      </c>
      <c r="F47" s="287">
        <f t="shared" si="0"/>
        <v>2</v>
      </c>
      <c r="G47" s="288">
        <f t="shared" si="1"/>
        <v>7617.1949999999997</v>
      </c>
    </row>
    <row r="48" spans="1:7" ht="25.5" x14ac:dyDescent="0.2">
      <c r="A48" s="233" t="s">
        <v>87</v>
      </c>
      <c r="B48" s="287"/>
      <c r="C48" s="288"/>
      <c r="D48" s="287"/>
      <c r="E48" s="288"/>
      <c r="F48" s="287"/>
      <c r="G48" s="288"/>
    </row>
    <row r="49" spans="1:7" ht="12.75" x14ac:dyDescent="0.2">
      <c r="A49" s="233"/>
      <c r="B49" s="287"/>
      <c r="C49" s="288"/>
      <c r="D49" s="287"/>
      <c r="E49" s="288"/>
      <c r="F49" s="287"/>
      <c r="G49" s="288"/>
    </row>
    <row r="50" spans="1:7" ht="12.75" x14ac:dyDescent="0.2">
      <c r="A50" s="232" t="s">
        <v>74</v>
      </c>
      <c r="B50" s="287">
        <v>4</v>
      </c>
      <c r="C50" s="288">
        <v>18186.744999999999</v>
      </c>
      <c r="D50" s="287">
        <v>3</v>
      </c>
      <c r="E50" s="288">
        <v>294.399</v>
      </c>
      <c r="F50" s="287">
        <f t="shared" si="0"/>
        <v>29</v>
      </c>
      <c r="G50" s="288">
        <f t="shared" si="1"/>
        <v>333667.40399999998</v>
      </c>
    </row>
    <row r="51" spans="1:7" ht="12.75" x14ac:dyDescent="0.2">
      <c r="A51" s="233" t="s">
        <v>69</v>
      </c>
      <c r="B51" s="287"/>
      <c r="C51" s="288"/>
      <c r="D51" s="287"/>
      <c r="E51" s="288"/>
      <c r="F51" s="287"/>
      <c r="G51" s="288"/>
    </row>
    <row r="52" spans="1:7" ht="12.75" x14ac:dyDescent="0.2">
      <c r="A52" s="234"/>
      <c r="B52" s="287"/>
      <c r="C52" s="288"/>
      <c r="D52" s="287"/>
      <c r="E52" s="288"/>
      <c r="F52" s="287"/>
      <c r="G52" s="288"/>
    </row>
    <row r="53" spans="1:7" ht="12.75" x14ac:dyDescent="0.2">
      <c r="A53" s="232" t="s">
        <v>60</v>
      </c>
      <c r="B53" s="287">
        <v>10</v>
      </c>
      <c r="C53" s="288">
        <v>112830.625</v>
      </c>
      <c r="D53" s="287">
        <v>1</v>
      </c>
      <c r="E53" s="288">
        <v>42.704999999999998</v>
      </c>
      <c r="F53" s="287">
        <f t="shared" si="0"/>
        <v>48</v>
      </c>
      <c r="G53" s="288">
        <f t="shared" si="1"/>
        <v>507688.60800000007</v>
      </c>
    </row>
    <row r="54" spans="1:7" ht="12.75" x14ac:dyDescent="0.2">
      <c r="A54" s="233" t="s">
        <v>62</v>
      </c>
      <c r="B54" s="287"/>
      <c r="C54" s="288"/>
      <c r="D54" s="287"/>
      <c r="E54" s="288"/>
      <c r="F54" s="287"/>
      <c r="G54" s="288"/>
    </row>
    <row r="55" spans="1:7" ht="12.75" x14ac:dyDescent="0.2">
      <c r="A55" s="233"/>
      <c r="B55" s="287"/>
      <c r="C55" s="288"/>
      <c r="D55" s="287"/>
      <c r="E55" s="288"/>
      <c r="F55" s="287"/>
      <c r="G55" s="288"/>
    </row>
    <row r="56" spans="1:7" ht="12.75" x14ac:dyDescent="0.2">
      <c r="A56" s="232" t="s">
        <v>70</v>
      </c>
      <c r="B56" s="287">
        <v>1</v>
      </c>
      <c r="C56" s="288">
        <v>3150.3150000000001</v>
      </c>
      <c r="D56" s="289" t="s">
        <v>138</v>
      </c>
      <c r="E56" s="288" t="s">
        <v>138</v>
      </c>
      <c r="F56" s="287">
        <f t="shared" si="0"/>
        <v>1</v>
      </c>
      <c r="G56" s="288">
        <f t="shared" si="1"/>
        <v>3150.3150000000001</v>
      </c>
    </row>
    <row r="57" spans="1:7" ht="12.75" x14ac:dyDescent="0.2">
      <c r="A57" s="233" t="s">
        <v>71</v>
      </c>
      <c r="B57" s="287"/>
      <c r="C57" s="288"/>
      <c r="D57" s="287"/>
      <c r="E57" s="288"/>
      <c r="F57" s="287"/>
      <c r="G57" s="288"/>
    </row>
    <row r="58" spans="1:7" ht="12.75" x14ac:dyDescent="0.2">
      <c r="A58" s="233"/>
      <c r="B58" s="287"/>
      <c r="C58" s="288"/>
      <c r="D58" s="287"/>
      <c r="E58" s="288"/>
      <c r="F58" s="287"/>
      <c r="G58" s="288"/>
    </row>
    <row r="59" spans="1:7" ht="12.75" x14ac:dyDescent="0.2">
      <c r="A59" s="139" t="s">
        <v>72</v>
      </c>
      <c r="B59" s="287">
        <v>3</v>
      </c>
      <c r="C59" s="288">
        <v>196.73500000000001</v>
      </c>
      <c r="D59" s="289" t="s">
        <v>138</v>
      </c>
      <c r="E59" s="288" t="s">
        <v>138</v>
      </c>
      <c r="F59" s="287">
        <f t="shared" si="0"/>
        <v>26</v>
      </c>
      <c r="G59" s="288">
        <f t="shared" si="1"/>
        <v>2811.5949999999998</v>
      </c>
    </row>
    <row r="60" spans="1:7" ht="12.75" x14ac:dyDescent="0.2">
      <c r="A60" s="140" t="s">
        <v>73</v>
      </c>
      <c r="B60" s="287"/>
      <c r="C60" s="288"/>
      <c r="D60" s="287"/>
      <c r="E60" s="288"/>
      <c r="F60" s="287"/>
      <c r="G60" s="288"/>
    </row>
    <row r="61" spans="1:7" ht="12.75" x14ac:dyDescent="0.2">
      <c r="A61" s="234"/>
      <c r="B61" s="287"/>
      <c r="C61" s="298"/>
      <c r="D61" s="287"/>
      <c r="E61" s="298"/>
      <c r="F61" s="287"/>
      <c r="G61" s="298"/>
    </row>
    <row r="62" spans="1:7" ht="12.75" x14ac:dyDescent="0.2">
      <c r="A62" s="224" t="s">
        <v>177</v>
      </c>
      <c r="B62" s="291">
        <f>SUM(B41:B61)</f>
        <v>43</v>
      </c>
      <c r="C62" s="292">
        <f>SUM(C41:C61)</f>
        <v>301089.42399999994</v>
      </c>
      <c r="D62" s="291">
        <f>SUM(D41:D60)</f>
        <v>155</v>
      </c>
      <c r="E62" s="292">
        <f>SUM(E41:E60)</f>
        <v>29580.650000000005</v>
      </c>
      <c r="F62" s="291">
        <f>SUM(F41:F61)</f>
        <v>328</v>
      </c>
      <c r="G62" s="292">
        <f>SUM(G41:G61)</f>
        <v>1138966.203</v>
      </c>
    </row>
    <row r="63" spans="1:7" ht="12" x14ac:dyDescent="0.2">
      <c r="A63" s="253" t="s">
        <v>229</v>
      </c>
      <c r="B63" s="6"/>
      <c r="C63" s="6"/>
      <c r="D63" s="6"/>
      <c r="E63" s="6"/>
      <c r="F63" s="6"/>
      <c r="G63" s="6"/>
    </row>
    <row r="64" spans="1:7" ht="12" x14ac:dyDescent="0.2">
      <c r="A64" s="254" t="s">
        <v>245</v>
      </c>
      <c r="B64" s="6"/>
      <c r="C64" s="6"/>
      <c r="D64" s="6"/>
      <c r="E64" s="6"/>
      <c r="F64" s="6"/>
      <c r="G64" s="6"/>
    </row>
  </sheetData>
  <mergeCells count="13">
    <mergeCell ref="B34:C34"/>
    <mergeCell ref="D34:E34"/>
    <mergeCell ref="F34:G34"/>
    <mergeCell ref="B35:C35"/>
    <mergeCell ref="D35:E35"/>
    <mergeCell ref="F35:G35"/>
    <mergeCell ref="A1:F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8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9"/>
  <sheetViews>
    <sheetView zoomScaleNormal="100" workbookViewId="0">
      <selection sqref="A1:E2"/>
    </sheetView>
  </sheetViews>
  <sheetFormatPr defaultRowHeight="11.25" x14ac:dyDescent="0.2"/>
  <cols>
    <col min="1" max="1" width="47" style="1" customWidth="1"/>
    <col min="2" max="2" width="12.1640625" style="1" customWidth="1"/>
    <col min="3" max="3" width="15.83203125" style="1" customWidth="1"/>
    <col min="4" max="4" width="12.1640625" style="1" customWidth="1"/>
    <col min="5" max="5" width="15.83203125" style="1" customWidth="1"/>
    <col min="6" max="6" width="12.1640625" style="1" customWidth="1"/>
    <col min="7" max="7" width="15.83203125" style="1" customWidth="1"/>
    <col min="8" max="16384" width="9.33203125" style="1"/>
  </cols>
  <sheetData>
    <row r="1" spans="1:7" ht="12.75" customHeight="1" x14ac:dyDescent="0.2">
      <c r="A1" s="737" t="s">
        <v>400</v>
      </c>
      <c r="B1" s="738"/>
      <c r="C1" s="738"/>
      <c r="D1" s="738"/>
      <c r="E1" s="674"/>
      <c r="F1" s="114"/>
      <c r="G1" s="114"/>
    </row>
    <row r="2" spans="1:7" ht="26.25" customHeight="1" x14ac:dyDescent="0.2">
      <c r="A2" s="738"/>
      <c r="B2" s="738"/>
      <c r="C2" s="738"/>
      <c r="D2" s="738"/>
      <c r="E2" s="674"/>
      <c r="F2" s="114"/>
      <c r="G2" s="114"/>
    </row>
    <row r="3" spans="1:7" ht="14.25" customHeight="1" x14ac:dyDescent="0.2">
      <c r="A3" s="387" t="s">
        <v>333</v>
      </c>
      <c r="B3" s="142"/>
      <c r="C3" s="142"/>
      <c r="D3" s="142"/>
      <c r="E3" s="142"/>
      <c r="F3" s="142"/>
      <c r="G3" s="142"/>
    </row>
    <row r="4" spans="1:7" s="147" customFormat="1" ht="14.25" customHeight="1" x14ac:dyDescent="0.2">
      <c r="A4" s="156"/>
      <c r="B4" s="698" t="s">
        <v>21</v>
      </c>
      <c r="C4" s="699"/>
      <c r="D4" s="700" t="s">
        <v>25</v>
      </c>
      <c r="E4" s="700"/>
      <c r="F4" s="698" t="s">
        <v>23</v>
      </c>
      <c r="G4" s="699"/>
    </row>
    <row r="5" spans="1:7" s="147" customFormat="1" ht="15" customHeight="1" x14ac:dyDescent="0.2">
      <c r="A5" s="173"/>
      <c r="B5" s="706" t="s">
        <v>22</v>
      </c>
      <c r="C5" s="708"/>
      <c r="D5" s="707" t="s">
        <v>26</v>
      </c>
      <c r="E5" s="707"/>
      <c r="F5" s="706" t="s">
        <v>24</v>
      </c>
      <c r="G5" s="708"/>
    </row>
    <row r="6" spans="1:7" s="147" customFormat="1" ht="27" customHeight="1" x14ac:dyDescent="0.2">
      <c r="A6" s="136"/>
      <c r="B6" s="87" t="s">
        <v>3</v>
      </c>
      <c r="C6" s="88" t="s">
        <v>131</v>
      </c>
      <c r="D6" s="25" t="s">
        <v>3</v>
      </c>
      <c r="E6" s="88" t="s">
        <v>132</v>
      </c>
      <c r="F6" s="87" t="s">
        <v>3</v>
      </c>
      <c r="G6" s="88" t="s">
        <v>131</v>
      </c>
    </row>
    <row r="7" spans="1:7" ht="24.75" customHeight="1" x14ac:dyDescent="0.2">
      <c r="A7" s="111"/>
      <c r="B7" s="71" t="s">
        <v>4</v>
      </c>
      <c r="C7" s="92" t="s">
        <v>112</v>
      </c>
      <c r="D7" s="27" t="s">
        <v>4</v>
      </c>
      <c r="E7" s="92" t="s">
        <v>112</v>
      </c>
      <c r="F7" s="71" t="s">
        <v>4</v>
      </c>
      <c r="G7" s="92" t="s">
        <v>112</v>
      </c>
    </row>
    <row r="8" spans="1:7" ht="12.75" x14ac:dyDescent="0.2">
      <c r="A8" s="226" t="s">
        <v>64</v>
      </c>
      <c r="B8" s="227"/>
      <c r="C8" s="228"/>
      <c r="D8" s="229"/>
      <c r="E8" s="230"/>
      <c r="F8" s="227"/>
      <c r="G8" s="228"/>
    </row>
    <row r="9" spans="1:7" ht="12.75" x14ac:dyDescent="0.2">
      <c r="A9" s="231" t="s">
        <v>65</v>
      </c>
      <c r="B9" s="287"/>
      <c r="C9" s="288"/>
      <c r="D9" s="297"/>
      <c r="E9" s="290"/>
      <c r="F9" s="287"/>
      <c r="G9" s="288"/>
    </row>
    <row r="10" spans="1:7" ht="12.75" x14ac:dyDescent="0.2">
      <c r="A10" s="231"/>
      <c r="B10" s="287"/>
      <c r="C10" s="288"/>
      <c r="D10" s="297"/>
      <c r="E10" s="290"/>
      <c r="F10" s="287"/>
      <c r="G10" s="288"/>
    </row>
    <row r="11" spans="1:7" ht="12.75" x14ac:dyDescent="0.2">
      <c r="A11" s="232" t="s">
        <v>66</v>
      </c>
      <c r="B11" s="287">
        <v>1</v>
      </c>
      <c r="C11" s="288">
        <v>1782.2950000000001</v>
      </c>
      <c r="D11" s="287" t="s">
        <v>138</v>
      </c>
      <c r="E11" s="288" t="s">
        <v>138</v>
      </c>
      <c r="F11" s="287">
        <v>1</v>
      </c>
      <c r="G11" s="288">
        <v>1157.05</v>
      </c>
    </row>
    <row r="12" spans="1:7" ht="12.75" x14ac:dyDescent="0.2">
      <c r="A12" s="233" t="s">
        <v>67</v>
      </c>
      <c r="B12" s="287"/>
      <c r="C12" s="288"/>
      <c r="D12" s="287"/>
      <c r="E12" s="288"/>
      <c r="F12" s="287"/>
      <c r="G12" s="288"/>
    </row>
    <row r="13" spans="1:7" ht="12.75" x14ac:dyDescent="0.2">
      <c r="A13" s="234"/>
      <c r="B13" s="287"/>
      <c r="C13" s="288"/>
      <c r="D13" s="287"/>
      <c r="E13" s="288"/>
      <c r="F13" s="287"/>
      <c r="G13" s="288"/>
    </row>
    <row r="14" spans="1:7" ht="12.75" x14ac:dyDescent="0.2">
      <c r="A14" s="232" t="s">
        <v>127</v>
      </c>
      <c r="B14" s="287">
        <v>39</v>
      </c>
      <c r="C14" s="288">
        <v>75114.013999999996</v>
      </c>
      <c r="D14" s="287" t="s">
        <v>138</v>
      </c>
      <c r="E14" s="288" t="s">
        <v>138</v>
      </c>
      <c r="F14" s="287">
        <v>43</v>
      </c>
      <c r="G14" s="288">
        <v>76135.618000000002</v>
      </c>
    </row>
    <row r="15" spans="1:7" ht="13.5" customHeight="1" x14ac:dyDescent="0.2">
      <c r="A15" s="233" t="s">
        <v>128</v>
      </c>
      <c r="B15" s="287"/>
      <c r="C15" s="288"/>
      <c r="D15" s="287"/>
      <c r="E15" s="288"/>
      <c r="F15" s="287"/>
      <c r="G15" s="288"/>
    </row>
    <row r="16" spans="1:7" ht="12.75" x14ac:dyDescent="0.2">
      <c r="A16" s="235"/>
      <c r="B16" s="287"/>
      <c r="C16" s="288"/>
      <c r="D16" s="287"/>
      <c r="E16" s="288"/>
      <c r="F16" s="287"/>
      <c r="G16" s="288"/>
    </row>
    <row r="17" spans="1:7" ht="25.5" x14ac:dyDescent="0.2">
      <c r="A17" s="232" t="s">
        <v>182</v>
      </c>
      <c r="B17" s="287" t="s">
        <v>138</v>
      </c>
      <c r="C17" s="288" t="s">
        <v>138</v>
      </c>
      <c r="D17" s="287" t="s">
        <v>138</v>
      </c>
      <c r="E17" s="288" t="s">
        <v>138</v>
      </c>
      <c r="F17" s="287">
        <v>2</v>
      </c>
      <c r="G17" s="288">
        <v>3700.37</v>
      </c>
    </row>
    <row r="18" spans="1:7" ht="25.5" x14ac:dyDescent="0.2">
      <c r="A18" s="233" t="s">
        <v>87</v>
      </c>
      <c r="B18" s="287"/>
      <c r="C18" s="288"/>
      <c r="D18" s="287"/>
      <c r="E18" s="288"/>
      <c r="F18" s="287"/>
      <c r="G18" s="288"/>
    </row>
    <row r="19" spans="1:7" ht="12.75" x14ac:dyDescent="0.2">
      <c r="A19" s="235"/>
      <c r="B19" s="287"/>
      <c r="C19" s="288"/>
      <c r="D19" s="287"/>
      <c r="E19" s="288"/>
      <c r="F19" s="287"/>
      <c r="G19" s="288"/>
    </row>
    <row r="20" spans="1:7" ht="12.75" x14ac:dyDescent="0.2">
      <c r="A20" s="232" t="s">
        <v>74</v>
      </c>
      <c r="B20" s="287">
        <v>207</v>
      </c>
      <c r="C20" s="288">
        <v>2135756.8990000002</v>
      </c>
      <c r="D20" s="287" t="s">
        <v>138</v>
      </c>
      <c r="E20" s="288" t="s">
        <v>138</v>
      </c>
      <c r="F20" s="287">
        <v>126</v>
      </c>
      <c r="G20" s="288">
        <v>1192539.2450000001</v>
      </c>
    </row>
    <row r="21" spans="1:7" ht="12.75" x14ac:dyDescent="0.2">
      <c r="A21" s="233" t="s">
        <v>69</v>
      </c>
      <c r="B21" s="287"/>
      <c r="C21" s="288"/>
      <c r="D21" s="287"/>
      <c r="E21" s="288"/>
      <c r="F21" s="287"/>
      <c r="G21" s="288"/>
    </row>
    <row r="22" spans="1:7" ht="12.75" x14ac:dyDescent="0.2">
      <c r="A22" s="234"/>
      <c r="B22" s="287"/>
      <c r="C22" s="288"/>
      <c r="D22" s="287"/>
      <c r="E22" s="288"/>
      <c r="F22" s="287"/>
      <c r="G22" s="288"/>
    </row>
    <row r="23" spans="1:7" ht="12.75" x14ac:dyDescent="0.2">
      <c r="A23" s="232" t="s">
        <v>60</v>
      </c>
      <c r="B23" s="287">
        <v>69</v>
      </c>
      <c r="C23" s="288">
        <v>611357.82200000004</v>
      </c>
      <c r="D23" s="287" t="s">
        <v>138</v>
      </c>
      <c r="E23" s="288" t="s">
        <v>138</v>
      </c>
      <c r="F23" s="287">
        <v>25</v>
      </c>
      <c r="G23" s="288">
        <v>320410.505</v>
      </c>
    </row>
    <row r="24" spans="1:7" ht="12.75" x14ac:dyDescent="0.2">
      <c r="A24" s="233" t="s">
        <v>62</v>
      </c>
      <c r="B24" s="287"/>
      <c r="C24" s="288"/>
      <c r="D24" s="287"/>
      <c r="E24" s="288"/>
      <c r="F24" s="287"/>
      <c r="G24" s="288"/>
    </row>
    <row r="25" spans="1:7" ht="12.75" x14ac:dyDescent="0.2">
      <c r="A25" s="233"/>
      <c r="B25" s="287"/>
      <c r="C25" s="288"/>
      <c r="D25" s="287"/>
      <c r="E25" s="288"/>
      <c r="F25" s="287"/>
      <c r="G25" s="288"/>
    </row>
    <row r="26" spans="1:7" ht="12.75" x14ac:dyDescent="0.2">
      <c r="A26" s="233" t="s">
        <v>70</v>
      </c>
      <c r="B26" s="287" t="s">
        <v>138</v>
      </c>
      <c r="C26" s="288" t="s">
        <v>138</v>
      </c>
      <c r="D26" s="287" t="s">
        <v>138</v>
      </c>
      <c r="E26" s="288" t="s">
        <v>138</v>
      </c>
      <c r="F26" s="287">
        <v>4</v>
      </c>
      <c r="G26" s="288">
        <v>2419.9499999999998</v>
      </c>
    </row>
    <row r="27" spans="1:7" ht="12.75" x14ac:dyDescent="0.2">
      <c r="A27" s="233" t="s">
        <v>71</v>
      </c>
      <c r="B27" s="287"/>
      <c r="C27" s="288"/>
      <c r="D27" s="287"/>
      <c r="E27" s="288"/>
      <c r="F27" s="287"/>
      <c r="G27" s="288"/>
    </row>
    <row r="28" spans="1:7" s="147" customFormat="1" ht="15" customHeight="1" x14ac:dyDescent="0.2">
      <c r="A28" s="234"/>
      <c r="B28" s="287"/>
      <c r="C28" s="288"/>
      <c r="D28" s="287"/>
      <c r="E28" s="288"/>
      <c r="F28" s="287"/>
      <c r="G28" s="288"/>
    </row>
    <row r="29" spans="1:7" s="147" customFormat="1" ht="15" customHeight="1" x14ac:dyDescent="0.2">
      <c r="A29" s="224" t="s">
        <v>177</v>
      </c>
      <c r="B29" s="291">
        <f>SUM(B11:B24)</f>
        <v>316</v>
      </c>
      <c r="C29" s="292">
        <f>SUM(C11:C23)</f>
        <v>2824011.0300000003</v>
      </c>
      <c r="D29" s="291" t="s">
        <v>138</v>
      </c>
      <c r="E29" s="292" t="s">
        <v>138</v>
      </c>
      <c r="F29" s="291">
        <f>SUM(F11:F26)</f>
        <v>201</v>
      </c>
      <c r="G29" s="292">
        <f>SUM(G11:G26)</f>
        <v>1596362.7380000001</v>
      </c>
    </row>
    <row r="30" spans="1:7" ht="28.5" customHeight="1" x14ac:dyDescent="0.2">
      <c r="A30" s="236"/>
      <c r="B30" s="236"/>
      <c r="C30" s="236"/>
      <c r="D30" s="236"/>
      <c r="E30" s="236"/>
      <c r="F30" s="236"/>
      <c r="G30" s="236"/>
    </row>
    <row r="31" spans="1:7" ht="12.75" x14ac:dyDescent="0.2">
      <c r="A31" s="237"/>
      <c r="B31" s="731" t="s">
        <v>27</v>
      </c>
      <c r="C31" s="732"/>
      <c r="D31" s="733" t="s">
        <v>11</v>
      </c>
      <c r="E31" s="733"/>
      <c r="F31" s="731" t="s">
        <v>13</v>
      </c>
      <c r="G31" s="732"/>
    </row>
    <row r="32" spans="1:7" ht="12.75" x14ac:dyDescent="0.2">
      <c r="A32" s="238"/>
      <c r="B32" s="734" t="s">
        <v>28</v>
      </c>
      <c r="C32" s="735"/>
      <c r="D32" s="736" t="s">
        <v>18</v>
      </c>
      <c r="E32" s="736"/>
      <c r="F32" s="734" t="s">
        <v>109</v>
      </c>
      <c r="G32" s="735"/>
    </row>
    <row r="33" spans="1:7" ht="25.5" x14ac:dyDescent="0.2">
      <c r="A33" s="239"/>
      <c r="B33" s="212" t="s">
        <v>3</v>
      </c>
      <c r="C33" s="214" t="s">
        <v>131</v>
      </c>
      <c r="D33" s="213" t="s">
        <v>3</v>
      </c>
      <c r="E33" s="214" t="s">
        <v>132</v>
      </c>
      <c r="F33" s="212" t="s">
        <v>3</v>
      </c>
      <c r="G33" s="214" t="s">
        <v>131</v>
      </c>
    </row>
    <row r="34" spans="1:7" ht="22.5" x14ac:dyDescent="0.2">
      <c r="A34" s="240"/>
      <c r="B34" s="216" t="s">
        <v>4</v>
      </c>
      <c r="C34" s="218" t="s">
        <v>112</v>
      </c>
      <c r="D34" s="217" t="s">
        <v>4</v>
      </c>
      <c r="E34" s="218" t="s">
        <v>112</v>
      </c>
      <c r="F34" s="216" t="s">
        <v>4</v>
      </c>
      <c r="G34" s="218" t="s">
        <v>112</v>
      </c>
    </row>
    <row r="35" spans="1:7" ht="12.75" x14ac:dyDescent="0.2">
      <c r="A35" s="226" t="s">
        <v>64</v>
      </c>
      <c r="B35" s="283"/>
      <c r="C35" s="284"/>
      <c r="D35" s="299"/>
      <c r="E35" s="286"/>
      <c r="F35" s="283"/>
      <c r="G35" s="284"/>
    </row>
    <row r="36" spans="1:7" ht="12.75" x14ac:dyDescent="0.2">
      <c r="A36" s="231" t="s">
        <v>65</v>
      </c>
      <c r="B36" s="287"/>
      <c r="C36" s="288"/>
      <c r="D36" s="297"/>
      <c r="E36" s="290"/>
      <c r="F36" s="287"/>
      <c r="G36" s="288"/>
    </row>
    <row r="37" spans="1:7" ht="12.75" x14ac:dyDescent="0.2">
      <c r="A37" s="231"/>
      <c r="B37" s="287"/>
      <c r="C37" s="288"/>
      <c r="D37" s="297"/>
      <c r="E37" s="290"/>
      <c r="F37" s="287"/>
      <c r="G37" s="288"/>
    </row>
    <row r="38" spans="1:7" ht="12.75" x14ac:dyDescent="0.2">
      <c r="A38" s="232" t="s">
        <v>66</v>
      </c>
      <c r="B38" s="287" t="s">
        <v>138</v>
      </c>
      <c r="C38" s="288" t="s">
        <v>138</v>
      </c>
      <c r="D38" s="287">
        <v>2</v>
      </c>
      <c r="E38" s="288">
        <v>57.633000000000003</v>
      </c>
      <c r="F38" s="287">
        <f>SUM(B11,D11,F11,B38,D38)</f>
        <v>4</v>
      </c>
      <c r="G38" s="288">
        <f>SUM(C11,E11,G11,C38,E38)</f>
        <v>2996.9780000000001</v>
      </c>
    </row>
    <row r="39" spans="1:7" ht="12.75" x14ac:dyDescent="0.2">
      <c r="A39" s="233" t="s">
        <v>67</v>
      </c>
      <c r="B39" s="287"/>
      <c r="C39" s="288"/>
      <c r="D39" s="287"/>
      <c r="E39" s="288"/>
      <c r="F39" s="287"/>
      <c r="G39" s="288"/>
    </row>
    <row r="40" spans="1:7" ht="12.75" x14ac:dyDescent="0.2">
      <c r="A40" s="234"/>
      <c r="B40" s="287"/>
      <c r="C40" s="288"/>
      <c r="D40" s="287"/>
      <c r="E40" s="288"/>
      <c r="F40" s="287"/>
      <c r="G40" s="288"/>
    </row>
    <row r="41" spans="1:7" ht="12.75" customHeight="1" x14ac:dyDescent="0.2">
      <c r="A41" s="232" t="s">
        <v>127</v>
      </c>
      <c r="B41" s="287">
        <v>9</v>
      </c>
      <c r="C41" s="288">
        <v>66471.61</v>
      </c>
      <c r="D41" s="287" t="s">
        <v>138</v>
      </c>
      <c r="E41" s="288" t="s">
        <v>138</v>
      </c>
      <c r="F41" s="287">
        <f>SUM(B14,D14,F14,B41,D41)</f>
        <v>91</v>
      </c>
      <c r="G41" s="288">
        <f>SUM(C14,E14,G14,C41,E41)</f>
        <v>217721.24199999997</v>
      </c>
    </row>
    <row r="42" spans="1:7" ht="12.75" customHeight="1" x14ac:dyDescent="0.2">
      <c r="A42" s="233" t="s">
        <v>128</v>
      </c>
      <c r="B42" s="287"/>
      <c r="C42" s="288"/>
      <c r="D42" s="287"/>
      <c r="E42" s="288"/>
      <c r="F42" s="287"/>
      <c r="G42" s="288"/>
    </row>
    <row r="43" spans="1:7" ht="12.75" x14ac:dyDescent="0.2">
      <c r="A43" s="235"/>
      <c r="B43" s="287"/>
      <c r="C43" s="288"/>
      <c r="D43" s="287"/>
      <c r="E43" s="288"/>
      <c r="F43" s="287"/>
      <c r="G43" s="288"/>
    </row>
    <row r="44" spans="1:7" ht="25.5" x14ac:dyDescent="0.2">
      <c r="A44" s="232" t="s">
        <v>182</v>
      </c>
      <c r="B44" s="287" t="s">
        <v>138</v>
      </c>
      <c r="C44" s="288" t="s">
        <v>138</v>
      </c>
      <c r="D44" s="287" t="s">
        <v>138</v>
      </c>
      <c r="E44" s="288" t="s">
        <v>138</v>
      </c>
      <c r="F44" s="287">
        <f>SUM(B17,D17,F17,B44,D44)</f>
        <v>2</v>
      </c>
      <c r="G44" s="288">
        <f>SUM(C17,E17,G17,C44,E44)</f>
        <v>3700.37</v>
      </c>
    </row>
    <row r="45" spans="1:7" ht="25.5" x14ac:dyDescent="0.2">
      <c r="A45" s="233" t="s">
        <v>87</v>
      </c>
      <c r="B45" s="287"/>
      <c r="C45" s="288"/>
      <c r="D45" s="287"/>
      <c r="E45" s="288"/>
      <c r="F45" s="287"/>
      <c r="G45" s="288"/>
    </row>
    <row r="46" spans="1:7" ht="12.75" x14ac:dyDescent="0.2">
      <c r="A46" s="222"/>
      <c r="B46" s="287"/>
      <c r="C46" s="288"/>
      <c r="D46" s="287"/>
      <c r="E46" s="288"/>
      <c r="F46" s="287"/>
      <c r="G46" s="288"/>
    </row>
    <row r="47" spans="1:7" ht="12.75" x14ac:dyDescent="0.2">
      <c r="A47" s="232" t="s">
        <v>74</v>
      </c>
      <c r="B47" s="287">
        <v>23</v>
      </c>
      <c r="C47" s="288">
        <v>191132.948</v>
      </c>
      <c r="D47" s="287">
        <v>1</v>
      </c>
      <c r="E47" s="288">
        <v>1030.03</v>
      </c>
      <c r="F47" s="287">
        <f>SUM(B20,D20,F20,B47,D47)</f>
        <v>357</v>
      </c>
      <c r="G47" s="288">
        <f>SUM(C20,E20,G20,C47,E47)</f>
        <v>3520459.122</v>
      </c>
    </row>
    <row r="48" spans="1:7" ht="12.75" x14ac:dyDescent="0.2">
      <c r="A48" s="233" t="s">
        <v>69</v>
      </c>
      <c r="B48" s="287"/>
      <c r="C48" s="288"/>
      <c r="D48" s="287"/>
      <c r="E48" s="288"/>
      <c r="F48" s="287"/>
      <c r="G48" s="288"/>
    </row>
    <row r="49" spans="1:7" ht="12.75" x14ac:dyDescent="0.2">
      <c r="A49" s="234"/>
      <c r="B49" s="287"/>
      <c r="C49" s="288"/>
      <c r="D49" s="287"/>
      <c r="E49" s="288"/>
      <c r="F49" s="287"/>
      <c r="G49" s="288"/>
    </row>
    <row r="50" spans="1:7" ht="12.75" x14ac:dyDescent="0.2">
      <c r="A50" s="232" t="s">
        <v>60</v>
      </c>
      <c r="B50" s="287">
        <v>7</v>
      </c>
      <c r="C50" s="288">
        <v>88340.22</v>
      </c>
      <c r="D50" s="287" t="s">
        <v>138</v>
      </c>
      <c r="E50" s="288" t="s">
        <v>138</v>
      </c>
      <c r="F50" s="287">
        <f>SUM(B23,D23,F23,B50,D50)</f>
        <v>101</v>
      </c>
      <c r="G50" s="288">
        <f>SUM(C23,E23,G23,C50,E50)</f>
        <v>1020108.547</v>
      </c>
    </row>
    <row r="51" spans="1:7" ht="12.75" x14ac:dyDescent="0.2">
      <c r="A51" s="233" t="s">
        <v>62</v>
      </c>
      <c r="B51" s="287"/>
      <c r="C51" s="288"/>
      <c r="D51" s="287"/>
      <c r="E51" s="288"/>
      <c r="F51" s="287"/>
      <c r="G51" s="288"/>
    </row>
    <row r="52" spans="1:7" ht="12.75" x14ac:dyDescent="0.2">
      <c r="A52" s="233"/>
      <c r="B52" s="287"/>
      <c r="C52" s="288"/>
      <c r="D52" s="287"/>
      <c r="E52" s="288"/>
      <c r="F52" s="287"/>
      <c r="G52" s="288"/>
    </row>
    <row r="53" spans="1:7" ht="12.75" x14ac:dyDescent="0.2">
      <c r="A53" s="233" t="s">
        <v>70</v>
      </c>
      <c r="B53" s="287">
        <v>1</v>
      </c>
      <c r="C53" s="288">
        <v>7167.87</v>
      </c>
      <c r="D53" s="287" t="s">
        <v>138</v>
      </c>
      <c r="E53" s="288" t="s">
        <v>138</v>
      </c>
      <c r="F53" s="287">
        <f>SUM(B26,D26,F26,B53)</f>
        <v>5</v>
      </c>
      <c r="G53" s="288">
        <f>SUM(C26,E26,G26,C53)</f>
        <v>9587.82</v>
      </c>
    </row>
    <row r="54" spans="1:7" ht="12.75" x14ac:dyDescent="0.2">
      <c r="A54" s="233" t="s">
        <v>71</v>
      </c>
      <c r="B54" s="287"/>
      <c r="C54" s="288"/>
      <c r="D54" s="287"/>
      <c r="E54" s="288"/>
      <c r="F54" s="287"/>
      <c r="G54" s="288"/>
    </row>
    <row r="55" spans="1:7" ht="12.75" x14ac:dyDescent="0.2">
      <c r="A55" s="234"/>
      <c r="B55" s="287"/>
      <c r="C55" s="288"/>
      <c r="D55" s="287"/>
      <c r="E55" s="288"/>
      <c r="F55" s="287"/>
      <c r="G55" s="288"/>
    </row>
    <row r="56" spans="1:7" ht="12.75" x14ac:dyDescent="0.2">
      <c r="A56" s="224" t="s">
        <v>177</v>
      </c>
      <c r="B56" s="291">
        <f>SUM(B41:B53)</f>
        <v>40</v>
      </c>
      <c r="C56" s="292">
        <f>SUM(C41:C54)</f>
        <v>353112.64800000004</v>
      </c>
      <c r="D56" s="291">
        <f t="shared" ref="D56:E56" si="0">SUM(D38:D50)</f>
        <v>3</v>
      </c>
      <c r="E56" s="292">
        <f t="shared" si="0"/>
        <v>1087.663</v>
      </c>
      <c r="F56" s="291">
        <f>SUM(F38:F53)</f>
        <v>560</v>
      </c>
      <c r="G56" s="292">
        <f>SUM(G38:G55)</f>
        <v>4774574.0789999999</v>
      </c>
    </row>
    <row r="57" spans="1:7" ht="12" x14ac:dyDescent="0.2">
      <c r="A57" s="187" t="s">
        <v>234</v>
      </c>
      <c r="B57" s="6"/>
      <c r="C57" s="6"/>
      <c r="D57" s="6"/>
      <c r="E57" s="6"/>
      <c r="F57" s="6"/>
      <c r="G57" s="6"/>
    </row>
    <row r="58" spans="1:7" ht="12" x14ac:dyDescent="0.2">
      <c r="A58" s="254" t="s">
        <v>246</v>
      </c>
      <c r="B58" s="37"/>
      <c r="C58" s="37"/>
      <c r="D58" s="37"/>
      <c r="E58" s="37"/>
      <c r="F58" s="37"/>
      <c r="G58" s="37"/>
    </row>
    <row r="59" spans="1:7" x14ac:dyDescent="0.2">
      <c r="B59" s="32"/>
      <c r="C59" s="32"/>
    </row>
  </sheetData>
  <mergeCells count="13">
    <mergeCell ref="B31:C31"/>
    <mergeCell ref="D31:E31"/>
    <mergeCell ref="F31:G31"/>
    <mergeCell ref="B32:C32"/>
    <mergeCell ref="D32:E32"/>
    <mergeCell ref="F32:G32"/>
    <mergeCell ref="A1:E2"/>
    <mergeCell ref="B4:C4"/>
    <mergeCell ref="D4:E4"/>
    <mergeCell ref="F4:G4"/>
    <mergeCell ref="B5:C5"/>
    <mergeCell ref="D5:E5"/>
    <mergeCell ref="F5:G5"/>
  </mergeCells>
  <pageMargins left="0.31496062992125984" right="0.15748031496062992" top="0.74803149606299213" bottom="0.27559055118110237" header="0.31496062992125984" footer="0.31496062992125984"/>
  <pageSetup paperSize="9" scale="9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58"/>
  <sheetViews>
    <sheetView zoomScaleNormal="100" workbookViewId="0">
      <selection sqref="A1:I2"/>
    </sheetView>
  </sheetViews>
  <sheetFormatPr defaultColWidth="16" defaultRowHeight="11.25" x14ac:dyDescent="0.2"/>
  <cols>
    <col min="1" max="2" width="16" style="32"/>
    <col min="3" max="3" width="7.1640625" style="32" customWidth="1"/>
    <col min="4" max="9" width="13.83203125" style="32" customWidth="1"/>
    <col min="10" max="16384" width="16" style="32"/>
  </cols>
  <sheetData>
    <row r="1" spans="1:9" ht="12.75" customHeight="1" x14ac:dyDescent="0.2">
      <c r="A1" s="742" t="s">
        <v>334</v>
      </c>
      <c r="B1" s="742"/>
      <c r="C1" s="742"/>
      <c r="D1" s="742"/>
      <c r="E1" s="742"/>
      <c r="F1" s="742"/>
      <c r="G1" s="742"/>
      <c r="H1" s="742"/>
      <c r="I1" s="742"/>
    </row>
    <row r="2" spans="1:9" ht="24.75" customHeight="1" x14ac:dyDescent="0.2">
      <c r="A2" s="742"/>
      <c r="B2" s="742"/>
      <c r="C2" s="742"/>
      <c r="D2" s="742"/>
      <c r="E2" s="742"/>
      <c r="F2" s="742"/>
      <c r="G2" s="742"/>
      <c r="H2" s="742"/>
      <c r="I2" s="742"/>
    </row>
    <row r="3" spans="1:9" ht="32.25" customHeight="1" x14ac:dyDescent="0.2">
      <c r="A3" s="743" t="s">
        <v>406</v>
      </c>
      <c r="B3" s="744"/>
      <c r="C3" s="744"/>
      <c r="D3" s="744"/>
      <c r="E3" s="744"/>
      <c r="F3" s="744"/>
      <c r="G3" s="744"/>
      <c r="H3" s="744"/>
      <c r="I3" s="744"/>
    </row>
    <row r="4" spans="1:9" s="209" customFormat="1" ht="17.25" customHeight="1" x14ac:dyDescent="0.2">
      <c r="A4" s="237" t="s">
        <v>1</v>
      </c>
      <c r="B4" s="208"/>
      <c r="C4" s="263"/>
      <c r="D4" s="731" t="s">
        <v>21</v>
      </c>
      <c r="E4" s="733"/>
      <c r="F4" s="732"/>
      <c r="G4" s="731" t="s">
        <v>25</v>
      </c>
      <c r="H4" s="733"/>
      <c r="I4" s="732"/>
    </row>
    <row r="5" spans="1:9" s="209" customFormat="1" ht="18.75" customHeight="1" x14ac:dyDescent="0.2">
      <c r="A5" s="239" t="s">
        <v>2</v>
      </c>
      <c r="B5" s="210"/>
      <c r="C5" s="264"/>
      <c r="D5" s="734" t="s">
        <v>22</v>
      </c>
      <c r="E5" s="736"/>
      <c r="F5" s="735"/>
      <c r="G5" s="734" t="s">
        <v>26</v>
      </c>
      <c r="H5" s="736"/>
      <c r="I5" s="735"/>
    </row>
    <row r="6" spans="1:9" ht="27.75" customHeight="1" x14ac:dyDescent="0.2">
      <c r="A6" s="239"/>
      <c r="B6" s="211"/>
      <c r="C6" s="265"/>
      <c r="D6" s="212" t="s">
        <v>3</v>
      </c>
      <c r="E6" s="213" t="s">
        <v>110</v>
      </c>
      <c r="F6" s="214" t="s">
        <v>129</v>
      </c>
      <c r="G6" s="212" t="s">
        <v>3</v>
      </c>
      <c r="H6" s="213" t="s">
        <v>110</v>
      </c>
      <c r="I6" s="214" t="s">
        <v>129</v>
      </c>
    </row>
    <row r="7" spans="1:9" ht="22.5" x14ac:dyDescent="0.2">
      <c r="A7" s="240"/>
      <c r="B7" s="215"/>
      <c r="C7" s="266"/>
      <c r="D7" s="216" t="s">
        <v>4</v>
      </c>
      <c r="E7" s="217" t="s">
        <v>111</v>
      </c>
      <c r="F7" s="218" t="s">
        <v>112</v>
      </c>
      <c r="G7" s="216" t="s">
        <v>4</v>
      </c>
      <c r="H7" s="217" t="s">
        <v>111</v>
      </c>
      <c r="I7" s="218" t="s">
        <v>112</v>
      </c>
    </row>
    <row r="8" spans="1:9" ht="12.75" x14ac:dyDescent="0.2">
      <c r="A8" s="739" t="s">
        <v>36</v>
      </c>
      <c r="B8" s="740"/>
      <c r="C8" s="741"/>
      <c r="D8" s="277"/>
      <c r="E8" s="278"/>
      <c r="F8" s="279"/>
      <c r="G8" s="277"/>
      <c r="H8" s="278"/>
      <c r="I8" s="279"/>
    </row>
    <row r="9" spans="1:9" ht="12.75" x14ac:dyDescent="0.2">
      <c r="A9" s="222" t="s">
        <v>37</v>
      </c>
      <c r="B9" s="30"/>
      <c r="C9" s="133"/>
      <c r="D9" s="280"/>
      <c r="E9" s="281"/>
      <c r="F9" s="282"/>
      <c r="G9" s="280"/>
      <c r="H9" s="281"/>
      <c r="I9" s="282"/>
    </row>
    <row r="10" spans="1:9" ht="12.75" x14ac:dyDescent="0.2">
      <c r="A10" s="223" t="s">
        <v>121</v>
      </c>
      <c r="B10" s="30">
        <v>499</v>
      </c>
      <c r="C10" s="133"/>
      <c r="D10" s="287">
        <v>2</v>
      </c>
      <c r="E10" s="300">
        <v>0.67300000000000004</v>
      </c>
      <c r="F10" s="288">
        <v>213.62899999999999</v>
      </c>
      <c r="G10" s="287" t="s">
        <v>138</v>
      </c>
      <c r="H10" s="300" t="s">
        <v>138</v>
      </c>
      <c r="I10" s="288" t="s">
        <v>138</v>
      </c>
    </row>
    <row r="11" spans="1:9" ht="12.75" x14ac:dyDescent="0.2">
      <c r="A11" s="223" t="s">
        <v>122</v>
      </c>
      <c r="B11" s="30">
        <v>1499</v>
      </c>
      <c r="C11" s="133"/>
      <c r="D11" s="287">
        <v>2</v>
      </c>
      <c r="E11" s="300">
        <v>2.746</v>
      </c>
      <c r="F11" s="288">
        <v>736.226</v>
      </c>
      <c r="G11" s="287" t="s">
        <v>138</v>
      </c>
      <c r="H11" s="300" t="s">
        <v>138</v>
      </c>
      <c r="I11" s="288" t="s">
        <v>138</v>
      </c>
    </row>
    <row r="12" spans="1:9" ht="12.75" x14ac:dyDescent="0.2">
      <c r="A12" s="223" t="s">
        <v>123</v>
      </c>
      <c r="B12" s="30">
        <v>4999</v>
      </c>
      <c r="C12" s="133"/>
      <c r="D12" s="287">
        <v>38</v>
      </c>
      <c r="E12" s="300">
        <v>151.13300000000001</v>
      </c>
      <c r="F12" s="288">
        <v>52351.841</v>
      </c>
      <c r="G12" s="287" t="s">
        <v>138</v>
      </c>
      <c r="H12" s="300" t="s">
        <v>138</v>
      </c>
      <c r="I12" s="288" t="s">
        <v>138</v>
      </c>
    </row>
    <row r="13" spans="1:9" ht="12.75" x14ac:dyDescent="0.2">
      <c r="A13" s="223" t="s">
        <v>124</v>
      </c>
      <c r="B13" s="30">
        <v>39999</v>
      </c>
      <c r="C13" s="133"/>
      <c r="D13" s="287">
        <v>155</v>
      </c>
      <c r="E13" s="300">
        <v>3484.683</v>
      </c>
      <c r="F13" s="288">
        <v>1079138.9450000001</v>
      </c>
      <c r="G13" s="287" t="s">
        <v>138</v>
      </c>
      <c r="H13" s="300" t="s">
        <v>138</v>
      </c>
      <c r="I13" s="288" t="s">
        <v>138</v>
      </c>
    </row>
    <row r="14" spans="1:9" ht="12.75" x14ac:dyDescent="0.2">
      <c r="A14" s="223" t="s">
        <v>125</v>
      </c>
      <c r="B14" s="30"/>
      <c r="C14" s="133"/>
      <c r="D14" s="287">
        <v>50</v>
      </c>
      <c r="E14" s="300">
        <v>3957.317</v>
      </c>
      <c r="F14" s="288">
        <v>1080212.567</v>
      </c>
      <c r="G14" s="287" t="s">
        <v>138</v>
      </c>
      <c r="H14" s="300" t="s">
        <v>138</v>
      </c>
      <c r="I14" s="288" t="s">
        <v>138</v>
      </c>
    </row>
    <row r="15" spans="1:9" ht="12.75" x14ac:dyDescent="0.2">
      <c r="A15" s="224" t="s">
        <v>5</v>
      </c>
      <c r="B15" s="219"/>
      <c r="C15" s="225"/>
      <c r="D15" s="291">
        <f t="shared" ref="D15:F15" si="0">SUM(D10:D14)</f>
        <v>247</v>
      </c>
      <c r="E15" s="301">
        <f t="shared" si="0"/>
        <v>7596.5519999999997</v>
      </c>
      <c r="F15" s="292">
        <f t="shared" si="0"/>
        <v>2212653.2080000001</v>
      </c>
      <c r="G15" s="291" t="s">
        <v>138</v>
      </c>
      <c r="H15" s="301" t="s">
        <v>138</v>
      </c>
      <c r="I15" s="292" t="s">
        <v>138</v>
      </c>
    </row>
    <row r="16" spans="1:9" ht="12.75" x14ac:dyDescent="0.2">
      <c r="A16" s="220"/>
      <c r="B16" s="220"/>
      <c r="C16" s="220"/>
      <c r="D16" s="221"/>
      <c r="E16" s="221"/>
      <c r="F16" s="221"/>
      <c r="G16" s="221"/>
      <c r="H16" s="221"/>
      <c r="I16" s="221"/>
    </row>
    <row r="17" spans="1:9" ht="17.25" customHeight="1" x14ac:dyDescent="0.2">
      <c r="A17" s="237" t="s">
        <v>1</v>
      </c>
      <c r="B17" s="208"/>
      <c r="C17" s="263"/>
      <c r="D17" s="731" t="s">
        <v>23</v>
      </c>
      <c r="E17" s="733"/>
      <c r="F17" s="732"/>
      <c r="G17" s="731" t="s">
        <v>40</v>
      </c>
      <c r="H17" s="733"/>
      <c r="I17" s="732"/>
    </row>
    <row r="18" spans="1:9" ht="16.5" customHeight="1" x14ac:dyDescent="0.2">
      <c r="A18" s="239" t="s">
        <v>2</v>
      </c>
      <c r="B18" s="210"/>
      <c r="C18" s="264"/>
      <c r="D18" s="734" t="s">
        <v>24</v>
      </c>
      <c r="E18" s="736"/>
      <c r="F18" s="735"/>
      <c r="G18" s="734" t="s">
        <v>41</v>
      </c>
      <c r="H18" s="736"/>
      <c r="I18" s="735"/>
    </row>
    <row r="19" spans="1:9" ht="25.5" x14ac:dyDescent="0.2">
      <c r="A19" s="239"/>
      <c r="B19" s="211"/>
      <c r="C19" s="265"/>
      <c r="D19" s="212" t="s">
        <v>3</v>
      </c>
      <c r="E19" s="213" t="s">
        <v>110</v>
      </c>
      <c r="F19" s="214" t="s">
        <v>129</v>
      </c>
      <c r="G19" s="212" t="s">
        <v>3</v>
      </c>
      <c r="H19" s="213" t="s">
        <v>110</v>
      </c>
      <c r="I19" s="214" t="s">
        <v>129</v>
      </c>
    </row>
    <row r="20" spans="1:9" ht="22.5" x14ac:dyDescent="0.2">
      <c r="A20" s="240"/>
      <c r="B20" s="215"/>
      <c r="C20" s="266"/>
      <c r="D20" s="216" t="s">
        <v>4</v>
      </c>
      <c r="E20" s="217" t="s">
        <v>111</v>
      </c>
      <c r="F20" s="218" t="s">
        <v>112</v>
      </c>
      <c r="G20" s="216" t="s">
        <v>4</v>
      </c>
      <c r="H20" s="217" t="s">
        <v>111</v>
      </c>
      <c r="I20" s="218" t="s">
        <v>112</v>
      </c>
    </row>
    <row r="21" spans="1:9" ht="12.75" x14ac:dyDescent="0.2">
      <c r="A21" s="739" t="s">
        <v>36</v>
      </c>
      <c r="B21" s="740"/>
      <c r="C21" s="741"/>
      <c r="D21" s="277"/>
      <c r="E21" s="278"/>
      <c r="F21" s="279"/>
      <c r="G21" s="277"/>
      <c r="H21" s="278"/>
      <c r="I21" s="279"/>
    </row>
    <row r="22" spans="1:9" ht="12.75" x14ac:dyDescent="0.2">
      <c r="A22" s="222" t="s">
        <v>37</v>
      </c>
      <c r="B22" s="30"/>
      <c r="C22" s="133"/>
      <c r="D22" s="280"/>
      <c r="E22" s="281"/>
      <c r="F22" s="282"/>
      <c r="G22" s="280"/>
      <c r="H22" s="281"/>
      <c r="I22" s="282"/>
    </row>
    <row r="23" spans="1:9" ht="12.75" x14ac:dyDescent="0.2">
      <c r="A23" s="223" t="s">
        <v>121</v>
      </c>
      <c r="B23" s="30">
        <v>499</v>
      </c>
      <c r="C23" s="133"/>
      <c r="D23" s="287">
        <v>2</v>
      </c>
      <c r="E23" s="300">
        <v>0.68500000000000005</v>
      </c>
      <c r="F23" s="288">
        <v>176.60900000000001</v>
      </c>
      <c r="G23" s="287">
        <f>SUM(D10,G10,D23)</f>
        <v>4</v>
      </c>
      <c r="H23" s="300">
        <f>SUM(E10,H10,E23)</f>
        <v>1.3580000000000001</v>
      </c>
      <c r="I23" s="288">
        <f>SUM(F10,I10,F23)</f>
        <v>390.238</v>
      </c>
    </row>
    <row r="24" spans="1:9" ht="12.75" x14ac:dyDescent="0.2">
      <c r="A24" s="223" t="s">
        <v>122</v>
      </c>
      <c r="B24" s="30">
        <v>1499</v>
      </c>
      <c r="C24" s="133"/>
      <c r="D24" s="287">
        <v>6</v>
      </c>
      <c r="E24" s="300">
        <v>5.7590000000000003</v>
      </c>
      <c r="F24" s="288">
        <v>1829.8989999999999</v>
      </c>
      <c r="G24" s="287">
        <f t="shared" ref="G24:G27" si="1">SUM(D11,G11,D24)</f>
        <v>8</v>
      </c>
      <c r="H24" s="300">
        <f t="shared" ref="H24:H27" si="2">SUM(E11,H11,E24)</f>
        <v>8.5050000000000008</v>
      </c>
      <c r="I24" s="288">
        <f t="shared" ref="I24:I27" si="3">SUM(F11,I11,F24)</f>
        <v>2566.125</v>
      </c>
    </row>
    <row r="25" spans="1:9" ht="12.75" x14ac:dyDescent="0.2">
      <c r="A25" s="223" t="s">
        <v>123</v>
      </c>
      <c r="B25" s="30">
        <v>4999</v>
      </c>
      <c r="C25" s="133"/>
      <c r="D25" s="287">
        <v>60</v>
      </c>
      <c r="E25" s="300">
        <v>182.94399999999999</v>
      </c>
      <c r="F25" s="288">
        <v>62631.248</v>
      </c>
      <c r="G25" s="287">
        <f t="shared" si="1"/>
        <v>98</v>
      </c>
      <c r="H25" s="300">
        <f t="shared" si="2"/>
        <v>334.077</v>
      </c>
      <c r="I25" s="288">
        <f t="shared" si="3"/>
        <v>114983.08900000001</v>
      </c>
    </row>
    <row r="26" spans="1:9" ht="12.75" x14ac:dyDescent="0.2">
      <c r="A26" s="223" t="s">
        <v>124</v>
      </c>
      <c r="B26" s="30">
        <v>39999</v>
      </c>
      <c r="C26" s="133"/>
      <c r="D26" s="287">
        <v>69</v>
      </c>
      <c r="E26" s="300">
        <v>987.05899999999997</v>
      </c>
      <c r="F26" s="288">
        <v>341106.652</v>
      </c>
      <c r="G26" s="287">
        <f t="shared" si="1"/>
        <v>224</v>
      </c>
      <c r="H26" s="300">
        <f t="shared" si="2"/>
        <v>4471.7420000000002</v>
      </c>
      <c r="I26" s="288">
        <f t="shared" si="3"/>
        <v>1420245.5970000001</v>
      </c>
    </row>
    <row r="27" spans="1:9" ht="12.75" x14ac:dyDescent="0.2">
      <c r="A27" s="223" t="s">
        <v>125</v>
      </c>
      <c r="B27" s="30"/>
      <c r="C27" s="133"/>
      <c r="D27" s="287">
        <v>39</v>
      </c>
      <c r="E27" s="300">
        <v>2440.8609999999999</v>
      </c>
      <c r="F27" s="288">
        <v>870207.82499999995</v>
      </c>
      <c r="G27" s="287">
        <f t="shared" si="1"/>
        <v>89</v>
      </c>
      <c r="H27" s="300">
        <f t="shared" si="2"/>
        <v>6398.1779999999999</v>
      </c>
      <c r="I27" s="288">
        <f t="shared" si="3"/>
        <v>1950420.392</v>
      </c>
    </row>
    <row r="28" spans="1:9" ht="12.75" x14ac:dyDescent="0.2">
      <c r="A28" s="224" t="s">
        <v>5</v>
      </c>
      <c r="B28" s="219"/>
      <c r="C28" s="225"/>
      <c r="D28" s="291">
        <f t="shared" ref="D28:F28" si="4">SUM(D23:D27)</f>
        <v>176</v>
      </c>
      <c r="E28" s="301">
        <f t="shared" si="4"/>
        <v>3617.308</v>
      </c>
      <c r="F28" s="292">
        <f t="shared" si="4"/>
        <v>1275952.233</v>
      </c>
      <c r="G28" s="291">
        <f t="shared" ref="G28:I28" si="5">SUM(G23:G27)</f>
        <v>423</v>
      </c>
      <c r="H28" s="301">
        <f t="shared" si="5"/>
        <v>11213.86</v>
      </c>
      <c r="I28" s="292">
        <f t="shared" si="5"/>
        <v>3488605.4410000001</v>
      </c>
    </row>
    <row r="29" spans="1:9" ht="12.75" x14ac:dyDescent="0.2">
      <c r="A29" s="220"/>
      <c r="B29" s="220"/>
      <c r="C29" s="220"/>
      <c r="D29" s="221"/>
      <c r="E29" s="221"/>
      <c r="F29" s="221"/>
      <c r="G29" s="221"/>
      <c r="H29" s="221"/>
      <c r="I29" s="221"/>
    </row>
    <row r="30" spans="1:9" ht="12.75" x14ac:dyDescent="0.2">
      <c r="A30" s="220"/>
      <c r="B30" s="220"/>
      <c r="C30" s="220"/>
      <c r="D30" s="221"/>
      <c r="E30" s="221"/>
      <c r="F30" s="221"/>
      <c r="G30" s="221"/>
      <c r="H30" s="221"/>
      <c r="I30" s="221"/>
    </row>
    <row r="31" spans="1:9" ht="17.25" customHeight="1" x14ac:dyDescent="0.2">
      <c r="A31" s="237" t="s">
        <v>1</v>
      </c>
      <c r="B31" s="208"/>
      <c r="C31" s="263"/>
      <c r="D31" s="731" t="s">
        <v>27</v>
      </c>
      <c r="E31" s="733"/>
      <c r="F31" s="732"/>
      <c r="G31" s="731" t="s">
        <v>11</v>
      </c>
      <c r="H31" s="733"/>
      <c r="I31" s="732"/>
    </row>
    <row r="32" spans="1:9" ht="12.75" x14ac:dyDescent="0.2">
      <c r="A32" s="239" t="s">
        <v>2</v>
      </c>
      <c r="B32" s="210"/>
      <c r="C32" s="264"/>
      <c r="D32" s="734" t="s">
        <v>28</v>
      </c>
      <c r="E32" s="736"/>
      <c r="F32" s="735"/>
      <c r="G32" s="734" t="s">
        <v>18</v>
      </c>
      <c r="H32" s="736"/>
      <c r="I32" s="735"/>
    </row>
    <row r="33" spans="1:9" ht="25.5" x14ac:dyDescent="0.2">
      <c r="A33" s="239"/>
      <c r="B33" s="211"/>
      <c r="C33" s="265"/>
      <c r="D33" s="212" t="s">
        <v>3</v>
      </c>
      <c r="E33" s="213" t="s">
        <v>110</v>
      </c>
      <c r="F33" s="214" t="s">
        <v>130</v>
      </c>
      <c r="G33" s="212" t="s">
        <v>3</v>
      </c>
      <c r="H33" s="213" t="s">
        <v>110</v>
      </c>
      <c r="I33" s="214" t="s">
        <v>130</v>
      </c>
    </row>
    <row r="34" spans="1:9" ht="22.5" x14ac:dyDescent="0.2">
      <c r="A34" s="240"/>
      <c r="B34" s="215"/>
      <c r="C34" s="266"/>
      <c r="D34" s="216" t="s">
        <v>4</v>
      </c>
      <c r="E34" s="217" t="s">
        <v>111</v>
      </c>
      <c r="F34" s="218" t="s">
        <v>112</v>
      </c>
      <c r="G34" s="216" t="s">
        <v>4</v>
      </c>
      <c r="H34" s="217" t="s">
        <v>111</v>
      </c>
      <c r="I34" s="218" t="s">
        <v>112</v>
      </c>
    </row>
    <row r="35" spans="1:9" ht="12.75" x14ac:dyDescent="0.2">
      <c r="A35" s="739" t="s">
        <v>36</v>
      </c>
      <c r="B35" s="740"/>
      <c r="C35" s="741"/>
      <c r="D35" s="277"/>
      <c r="E35" s="278"/>
      <c r="F35" s="279"/>
      <c r="G35" s="277"/>
      <c r="H35" s="278"/>
      <c r="I35" s="279"/>
    </row>
    <row r="36" spans="1:9" ht="12.75" x14ac:dyDescent="0.2">
      <c r="A36" s="222" t="s">
        <v>37</v>
      </c>
      <c r="B36" s="30"/>
      <c r="C36" s="133"/>
      <c r="D36" s="280"/>
      <c r="E36" s="281"/>
      <c r="F36" s="282"/>
      <c r="G36" s="280"/>
      <c r="H36" s="281"/>
      <c r="I36" s="282"/>
    </row>
    <row r="37" spans="1:9" ht="12.75" x14ac:dyDescent="0.2">
      <c r="A37" s="223" t="s">
        <v>121</v>
      </c>
      <c r="B37" s="30">
        <v>499</v>
      </c>
      <c r="C37" s="133"/>
      <c r="D37" s="287" t="s">
        <v>138</v>
      </c>
      <c r="E37" s="300" t="s">
        <v>138</v>
      </c>
      <c r="F37" s="288" t="s">
        <v>138</v>
      </c>
      <c r="G37" s="287">
        <v>2</v>
      </c>
      <c r="H37" s="300">
        <v>0.31900000000000001</v>
      </c>
      <c r="I37" s="288">
        <v>57.633000000000003</v>
      </c>
    </row>
    <row r="38" spans="1:9" ht="12.75" x14ac:dyDescent="0.2">
      <c r="A38" s="223" t="s">
        <v>122</v>
      </c>
      <c r="B38" s="30">
        <v>1499</v>
      </c>
      <c r="C38" s="133"/>
      <c r="D38" s="287" t="s">
        <v>138</v>
      </c>
      <c r="E38" s="300" t="s">
        <v>138</v>
      </c>
      <c r="F38" s="288" t="s">
        <v>138</v>
      </c>
      <c r="G38" s="287" t="s">
        <v>138</v>
      </c>
      <c r="H38" s="300" t="s">
        <v>138</v>
      </c>
      <c r="I38" s="288" t="s">
        <v>138</v>
      </c>
    </row>
    <row r="39" spans="1:9" ht="12.75" x14ac:dyDescent="0.2">
      <c r="A39" s="223" t="s">
        <v>123</v>
      </c>
      <c r="B39" s="30">
        <v>4999</v>
      </c>
      <c r="C39" s="133"/>
      <c r="D39" s="287">
        <v>2</v>
      </c>
      <c r="E39" s="300">
        <v>8.8070000000000004</v>
      </c>
      <c r="F39" s="288">
        <v>3214.5549999999998</v>
      </c>
      <c r="G39" s="287">
        <v>1</v>
      </c>
      <c r="H39" s="300">
        <v>2.8220000000000001</v>
      </c>
      <c r="I39" s="288">
        <v>1030.03</v>
      </c>
    </row>
    <row r="40" spans="1:9" ht="12.75" x14ac:dyDescent="0.2">
      <c r="A40" s="223" t="s">
        <v>124</v>
      </c>
      <c r="B40" s="30">
        <v>39999</v>
      </c>
      <c r="C40" s="133"/>
      <c r="D40" s="287">
        <v>30</v>
      </c>
      <c r="E40" s="300">
        <v>731.69600000000003</v>
      </c>
      <c r="F40" s="288">
        <v>238183.63800000001</v>
      </c>
      <c r="G40" s="287" t="s">
        <v>138</v>
      </c>
      <c r="H40" s="300" t="s">
        <v>138</v>
      </c>
      <c r="I40" s="288" t="s">
        <v>138</v>
      </c>
    </row>
    <row r="41" spans="1:9" ht="12.75" x14ac:dyDescent="0.2">
      <c r="A41" s="223" t="s">
        <v>125</v>
      </c>
      <c r="B41" s="30"/>
      <c r="C41" s="133"/>
      <c r="D41" s="287">
        <v>1</v>
      </c>
      <c r="E41" s="300">
        <v>64.039000000000001</v>
      </c>
      <c r="F41" s="288">
        <v>23374.235000000001</v>
      </c>
      <c r="G41" s="287" t="s">
        <v>138</v>
      </c>
      <c r="H41" s="300" t="s">
        <v>138</v>
      </c>
      <c r="I41" s="288" t="s">
        <v>138</v>
      </c>
    </row>
    <row r="42" spans="1:9" ht="12.75" x14ac:dyDescent="0.2">
      <c r="A42" s="224" t="s">
        <v>5</v>
      </c>
      <c r="B42" s="219"/>
      <c r="C42" s="225"/>
      <c r="D42" s="291">
        <f t="shared" ref="D42:I42" si="6">SUM(D37:D41)</f>
        <v>33</v>
      </c>
      <c r="E42" s="301">
        <f t="shared" si="6"/>
        <v>804.54200000000003</v>
      </c>
      <c r="F42" s="292">
        <f t="shared" si="6"/>
        <v>264772.42800000001</v>
      </c>
      <c r="G42" s="291">
        <f t="shared" si="6"/>
        <v>3</v>
      </c>
      <c r="H42" s="301">
        <f t="shared" si="6"/>
        <v>3.141</v>
      </c>
      <c r="I42" s="292">
        <f t="shared" si="6"/>
        <v>1087.663</v>
      </c>
    </row>
    <row r="43" spans="1:9" x14ac:dyDescent="0.2">
      <c r="A43" s="220"/>
      <c r="B43" s="220"/>
      <c r="C43" s="220"/>
      <c r="D43" s="220"/>
      <c r="E43" s="220"/>
      <c r="F43" s="220"/>
      <c r="G43" s="220"/>
      <c r="H43" s="220"/>
      <c r="I43" s="220"/>
    </row>
    <row r="45" spans="1:9" ht="16.5" customHeight="1" x14ac:dyDescent="0.2">
      <c r="A45" s="237" t="s">
        <v>1</v>
      </c>
      <c r="B45" s="208"/>
      <c r="C45" s="263"/>
      <c r="D45" s="731" t="s">
        <v>5</v>
      </c>
      <c r="E45" s="733"/>
      <c r="F45" s="732"/>
    </row>
    <row r="46" spans="1:9" ht="15.75" customHeight="1" x14ac:dyDescent="0.2">
      <c r="A46" s="239" t="s">
        <v>2</v>
      </c>
      <c r="B46" s="210"/>
      <c r="C46" s="264"/>
      <c r="D46" s="734" t="s">
        <v>42</v>
      </c>
      <c r="E46" s="736"/>
      <c r="F46" s="735"/>
    </row>
    <row r="47" spans="1:9" ht="27.75" customHeight="1" x14ac:dyDescent="0.2">
      <c r="A47" s="239"/>
      <c r="B47" s="211"/>
      <c r="C47" s="265"/>
      <c r="D47" s="212" t="s">
        <v>3</v>
      </c>
      <c r="E47" s="213" t="s">
        <v>110</v>
      </c>
      <c r="F47" s="214" t="s">
        <v>129</v>
      </c>
    </row>
    <row r="48" spans="1:9" ht="22.5" x14ac:dyDescent="0.2">
      <c r="A48" s="240"/>
      <c r="B48" s="215"/>
      <c r="C48" s="266"/>
      <c r="D48" s="216" t="s">
        <v>4</v>
      </c>
      <c r="E48" s="217" t="s">
        <v>111</v>
      </c>
      <c r="F48" s="218" t="s">
        <v>63</v>
      </c>
    </row>
    <row r="49" spans="1:6" ht="12.75" x14ac:dyDescent="0.2">
      <c r="A49" s="739" t="s">
        <v>36</v>
      </c>
      <c r="B49" s="740"/>
      <c r="C49" s="741"/>
      <c r="D49" s="277"/>
      <c r="E49" s="278"/>
      <c r="F49" s="279"/>
    </row>
    <row r="50" spans="1:6" ht="12.75" x14ac:dyDescent="0.2">
      <c r="A50" s="222" t="s">
        <v>37</v>
      </c>
      <c r="B50" s="30"/>
      <c r="C50" s="133"/>
      <c r="D50" s="280"/>
      <c r="E50" s="281"/>
      <c r="F50" s="282"/>
    </row>
    <row r="51" spans="1:6" ht="12.75" x14ac:dyDescent="0.2">
      <c r="A51" s="223" t="s">
        <v>121</v>
      </c>
      <c r="B51" s="30">
        <v>499</v>
      </c>
      <c r="C51" s="133"/>
      <c r="D51" s="287">
        <f>SUM(G37,D37,G23)</f>
        <v>6</v>
      </c>
      <c r="E51" s="300">
        <f>SUM(H23,E37,H37)</f>
        <v>1.677</v>
      </c>
      <c r="F51" s="288">
        <f>SUM(I23,F37,I37)</f>
        <v>447.87099999999998</v>
      </c>
    </row>
    <row r="52" spans="1:6" ht="12.75" x14ac:dyDescent="0.2">
      <c r="A52" s="223" t="s">
        <v>122</v>
      </c>
      <c r="B52" s="30">
        <v>1499</v>
      </c>
      <c r="C52" s="133"/>
      <c r="D52" s="287">
        <f t="shared" ref="D52:D55" si="7">SUM(G38,D38,G24)</f>
        <v>8</v>
      </c>
      <c r="E52" s="300">
        <f t="shared" ref="E52:F52" si="8">SUM(H24,E38,H38)</f>
        <v>8.5050000000000008</v>
      </c>
      <c r="F52" s="288">
        <f t="shared" si="8"/>
        <v>2566.125</v>
      </c>
    </row>
    <row r="53" spans="1:6" ht="12.75" x14ac:dyDescent="0.2">
      <c r="A53" s="223" t="s">
        <v>123</v>
      </c>
      <c r="B53" s="30">
        <v>4999</v>
      </c>
      <c r="C53" s="133"/>
      <c r="D53" s="287">
        <f t="shared" si="7"/>
        <v>101</v>
      </c>
      <c r="E53" s="300">
        <f t="shared" ref="E53:F53" si="9">SUM(H25,E39,H39)</f>
        <v>345.70600000000002</v>
      </c>
      <c r="F53" s="288">
        <f t="shared" si="9"/>
        <v>119227.674</v>
      </c>
    </row>
    <row r="54" spans="1:6" ht="12.75" x14ac:dyDescent="0.2">
      <c r="A54" s="223" t="s">
        <v>124</v>
      </c>
      <c r="B54" s="30">
        <v>39999</v>
      </c>
      <c r="C54" s="133"/>
      <c r="D54" s="287">
        <f t="shared" si="7"/>
        <v>254</v>
      </c>
      <c r="E54" s="300">
        <f t="shared" ref="E54:F54" si="10">SUM(H26,E40,H40)</f>
        <v>5203.4380000000001</v>
      </c>
      <c r="F54" s="288">
        <f t="shared" si="10"/>
        <v>1658429.2350000001</v>
      </c>
    </row>
    <row r="55" spans="1:6" ht="12.75" x14ac:dyDescent="0.2">
      <c r="A55" s="223" t="s">
        <v>125</v>
      </c>
      <c r="B55" s="30"/>
      <c r="C55" s="133"/>
      <c r="D55" s="287">
        <f t="shared" si="7"/>
        <v>90</v>
      </c>
      <c r="E55" s="300">
        <f t="shared" ref="E55:F55" si="11">SUM(H27,E41,H41)</f>
        <v>6462.2169999999996</v>
      </c>
      <c r="F55" s="288">
        <f t="shared" si="11"/>
        <v>1973794.6270000001</v>
      </c>
    </row>
    <row r="56" spans="1:6" ht="12.75" x14ac:dyDescent="0.2">
      <c r="A56" s="224" t="s">
        <v>5</v>
      </c>
      <c r="B56" s="219"/>
      <c r="C56" s="225"/>
      <c r="D56" s="291">
        <f>SUM(D51:D55)</f>
        <v>459</v>
      </c>
      <c r="E56" s="301">
        <f>SUM(E51:E55)</f>
        <v>12021.543</v>
      </c>
      <c r="F56" s="292">
        <f>SUM(F51:F55)</f>
        <v>3754465.5320000001</v>
      </c>
    </row>
    <row r="57" spans="1:6" ht="12" x14ac:dyDescent="0.2">
      <c r="A57" s="187" t="s">
        <v>234</v>
      </c>
    </row>
    <row r="58" spans="1:6" ht="12" x14ac:dyDescent="0.2">
      <c r="A58" s="254" t="s">
        <v>246</v>
      </c>
    </row>
  </sheetData>
  <mergeCells count="20"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  <mergeCell ref="A8:C8"/>
    <mergeCell ref="A1:I2"/>
    <mergeCell ref="D4:F4"/>
    <mergeCell ref="G4:I4"/>
    <mergeCell ref="D5:F5"/>
    <mergeCell ref="G5:I5"/>
    <mergeCell ref="A3:I3"/>
  </mergeCells>
  <pageMargins left="0.7" right="0.7" top="0.75" bottom="0.75" header="0.3" footer="0.3"/>
  <pageSetup paperSize="9" scale="8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60"/>
  <sheetViews>
    <sheetView zoomScaleNormal="100" workbookViewId="0">
      <selection sqref="A1:F2"/>
    </sheetView>
  </sheetViews>
  <sheetFormatPr defaultColWidth="27.6640625" defaultRowHeight="12.75" x14ac:dyDescent="0.2"/>
  <cols>
    <col min="1" max="1" width="8.83203125" style="9" customWidth="1"/>
    <col min="2" max="2" width="39.6640625" style="9" customWidth="1"/>
    <col min="3" max="3" width="43.33203125" style="9" customWidth="1"/>
    <col min="4" max="4" width="16" style="9" customWidth="1"/>
    <col min="5" max="5" width="14.5" style="9" customWidth="1"/>
    <col min="6" max="6" width="14.1640625" style="9" customWidth="1"/>
    <col min="7" max="7" width="11.83203125" style="9" customWidth="1"/>
    <col min="8" max="8" width="18.6640625" style="9" customWidth="1"/>
    <col min="9" max="9" width="15.5" style="9" customWidth="1"/>
    <col min="10" max="10" width="18.6640625" style="9" customWidth="1"/>
    <col min="11" max="11" width="15" style="9" customWidth="1"/>
    <col min="12" max="16384" width="27.6640625" style="9"/>
  </cols>
  <sheetData>
    <row r="1" spans="1:11" ht="20.25" customHeight="1" x14ac:dyDescent="0.2">
      <c r="A1" s="745" t="s">
        <v>335</v>
      </c>
      <c r="B1" s="746"/>
      <c r="C1" s="746"/>
      <c r="D1" s="746"/>
      <c r="E1" s="746"/>
      <c r="F1" s="746"/>
      <c r="G1" s="8"/>
    </row>
    <row r="2" spans="1:11" ht="21" customHeight="1" x14ac:dyDescent="0.2">
      <c r="A2" s="746"/>
      <c r="B2" s="746"/>
      <c r="C2" s="746"/>
      <c r="D2" s="746"/>
      <c r="E2" s="746"/>
      <c r="F2" s="746"/>
      <c r="G2" s="8"/>
    </row>
    <row r="3" spans="1:11" ht="17.25" customHeight="1" x14ac:dyDescent="0.25">
      <c r="A3" s="388" t="s">
        <v>336</v>
      </c>
      <c r="B3" s="368"/>
      <c r="C3" s="368"/>
      <c r="D3" s="368"/>
      <c r="E3" s="369"/>
      <c r="F3" s="369"/>
      <c r="G3" s="8"/>
    </row>
    <row r="4" spans="1:11" ht="40.5" customHeight="1" x14ac:dyDescent="0.2">
      <c r="A4" s="577"/>
      <c r="B4" s="578"/>
      <c r="C4" s="579"/>
      <c r="D4" s="395" t="s">
        <v>205</v>
      </c>
      <c r="E4" s="374" t="s">
        <v>206</v>
      </c>
      <c r="F4" s="374" t="s">
        <v>207</v>
      </c>
      <c r="G4" s="357" t="s">
        <v>208</v>
      </c>
      <c r="H4" s="357" t="s">
        <v>209</v>
      </c>
      <c r="I4" s="357" t="s">
        <v>210</v>
      </c>
      <c r="J4" s="358" t="s">
        <v>219</v>
      </c>
      <c r="K4" s="358" t="s">
        <v>211</v>
      </c>
    </row>
    <row r="5" spans="1:11" ht="12.75" customHeight="1" x14ac:dyDescent="0.2">
      <c r="A5" s="580" t="s">
        <v>212</v>
      </c>
      <c r="B5" s="581" t="s">
        <v>281</v>
      </c>
      <c r="C5" s="393" t="s">
        <v>247</v>
      </c>
      <c r="D5" s="582">
        <v>348</v>
      </c>
      <c r="E5" s="489">
        <v>6994</v>
      </c>
      <c r="F5" s="489">
        <v>27761</v>
      </c>
      <c r="G5" s="489">
        <v>1586</v>
      </c>
      <c r="H5" s="489">
        <v>3421</v>
      </c>
      <c r="I5" s="489">
        <v>19548</v>
      </c>
      <c r="J5" s="490">
        <v>210782</v>
      </c>
      <c r="K5" s="491">
        <f>SUM(D5:J5)</f>
        <v>270440</v>
      </c>
    </row>
    <row r="6" spans="1:11" ht="12.75" customHeight="1" x14ac:dyDescent="0.2">
      <c r="A6" s="583"/>
      <c r="B6" s="584"/>
      <c r="C6" s="394" t="s">
        <v>248</v>
      </c>
      <c r="D6" s="585" t="s">
        <v>138</v>
      </c>
      <c r="E6" s="492">
        <v>830</v>
      </c>
      <c r="F6" s="492">
        <v>1283</v>
      </c>
      <c r="G6" s="492">
        <v>396</v>
      </c>
      <c r="H6" s="492">
        <v>723</v>
      </c>
      <c r="I6" s="492">
        <v>10159</v>
      </c>
      <c r="J6" s="493">
        <v>100453</v>
      </c>
      <c r="K6" s="494">
        <f t="shared" ref="K6:K31" si="0">SUM(D6:J6)</f>
        <v>113844</v>
      </c>
    </row>
    <row r="7" spans="1:11" ht="12.75" customHeight="1" x14ac:dyDescent="0.2">
      <c r="A7" s="583"/>
      <c r="B7" s="586"/>
      <c r="C7" s="587" t="s">
        <v>282</v>
      </c>
      <c r="D7" s="495">
        <v>348</v>
      </c>
      <c r="E7" s="495">
        <v>7824</v>
      </c>
      <c r="F7" s="495">
        <v>29044</v>
      </c>
      <c r="G7" s="495">
        <v>1982</v>
      </c>
      <c r="H7" s="495">
        <v>4144</v>
      </c>
      <c r="I7" s="495">
        <v>29707</v>
      </c>
      <c r="J7" s="494">
        <v>311235</v>
      </c>
      <c r="K7" s="494">
        <f t="shared" si="0"/>
        <v>384284</v>
      </c>
    </row>
    <row r="8" spans="1:11" ht="12.75" customHeight="1" x14ac:dyDescent="0.2">
      <c r="A8" s="583"/>
      <c r="B8" s="584" t="s">
        <v>283</v>
      </c>
      <c r="C8" s="363" t="s">
        <v>221</v>
      </c>
      <c r="D8" s="496">
        <v>89261</v>
      </c>
      <c r="E8" s="492">
        <v>108585</v>
      </c>
      <c r="F8" s="492">
        <v>221606</v>
      </c>
      <c r="G8" s="492">
        <v>112031</v>
      </c>
      <c r="H8" s="492">
        <v>104471</v>
      </c>
      <c r="I8" s="492">
        <v>27039</v>
      </c>
      <c r="J8" s="493">
        <v>190021</v>
      </c>
      <c r="K8" s="494">
        <f t="shared" si="0"/>
        <v>853014</v>
      </c>
    </row>
    <row r="9" spans="1:11" ht="12.75" customHeight="1" x14ac:dyDescent="0.2">
      <c r="A9" s="583"/>
      <c r="B9" s="584"/>
      <c r="C9" s="363" t="s">
        <v>222</v>
      </c>
      <c r="D9" s="492">
        <v>3723</v>
      </c>
      <c r="E9" s="492">
        <v>45813</v>
      </c>
      <c r="F9" s="492">
        <v>96316</v>
      </c>
      <c r="G9" s="492">
        <v>55482</v>
      </c>
      <c r="H9" s="492">
        <v>50527</v>
      </c>
      <c r="I9" s="492">
        <v>19572</v>
      </c>
      <c r="J9" s="493">
        <v>105017</v>
      </c>
      <c r="K9" s="494">
        <f t="shared" si="0"/>
        <v>376450</v>
      </c>
    </row>
    <row r="10" spans="1:11" ht="12.75" customHeight="1" x14ac:dyDescent="0.2">
      <c r="A10" s="583"/>
      <c r="B10" s="586"/>
      <c r="C10" s="587" t="s">
        <v>284</v>
      </c>
      <c r="D10" s="495">
        <v>92984</v>
      </c>
      <c r="E10" s="495">
        <v>154398</v>
      </c>
      <c r="F10" s="495">
        <v>317922</v>
      </c>
      <c r="G10" s="495">
        <v>167513</v>
      </c>
      <c r="H10" s="495">
        <v>154998</v>
      </c>
      <c r="I10" s="495">
        <v>46611</v>
      </c>
      <c r="J10" s="494">
        <v>295038</v>
      </c>
      <c r="K10" s="494">
        <f t="shared" si="0"/>
        <v>1229464</v>
      </c>
    </row>
    <row r="11" spans="1:11" ht="12.75" customHeight="1" x14ac:dyDescent="0.2">
      <c r="A11" s="583"/>
      <c r="B11" s="584" t="s">
        <v>401</v>
      </c>
      <c r="C11" s="382" t="s">
        <v>221</v>
      </c>
      <c r="D11" s="495">
        <f>SUM(D5,D8)</f>
        <v>89609</v>
      </c>
      <c r="E11" s="495">
        <f t="shared" ref="E11:K11" si="1">SUM(E5,E8)</f>
        <v>115579</v>
      </c>
      <c r="F11" s="495">
        <f t="shared" si="1"/>
        <v>249367</v>
      </c>
      <c r="G11" s="495">
        <f t="shared" si="1"/>
        <v>113617</v>
      </c>
      <c r="H11" s="495">
        <f t="shared" si="1"/>
        <v>107892</v>
      </c>
      <c r="I11" s="495">
        <f t="shared" si="1"/>
        <v>46587</v>
      </c>
      <c r="J11" s="495">
        <f t="shared" si="1"/>
        <v>400803</v>
      </c>
      <c r="K11" s="494">
        <f t="shared" si="1"/>
        <v>1123454</v>
      </c>
    </row>
    <row r="12" spans="1:11" ht="12.75" customHeight="1" x14ac:dyDescent="0.2">
      <c r="A12" s="583"/>
      <c r="B12" s="588"/>
      <c r="C12" s="382" t="s">
        <v>222</v>
      </c>
      <c r="D12" s="495">
        <f>SUM(D6,D9)</f>
        <v>3723</v>
      </c>
      <c r="E12" s="495">
        <f t="shared" ref="E12:K12" si="2">SUM(E6,E9)</f>
        <v>46643</v>
      </c>
      <c r="F12" s="495">
        <f t="shared" si="2"/>
        <v>97599</v>
      </c>
      <c r="G12" s="495">
        <f t="shared" si="2"/>
        <v>55878</v>
      </c>
      <c r="H12" s="495">
        <f t="shared" si="2"/>
        <v>51250</v>
      </c>
      <c r="I12" s="495">
        <f t="shared" si="2"/>
        <v>29731</v>
      </c>
      <c r="J12" s="495">
        <f t="shared" si="2"/>
        <v>205470</v>
      </c>
      <c r="K12" s="494">
        <f t="shared" si="2"/>
        <v>490294</v>
      </c>
    </row>
    <row r="13" spans="1:11" ht="12.75" customHeight="1" x14ac:dyDescent="0.2">
      <c r="A13" s="589"/>
      <c r="B13" s="588"/>
      <c r="C13" s="590" t="s">
        <v>285</v>
      </c>
      <c r="D13" s="497">
        <v>93332</v>
      </c>
      <c r="E13" s="497">
        <v>162222</v>
      </c>
      <c r="F13" s="497">
        <v>346966</v>
      </c>
      <c r="G13" s="497">
        <v>169495</v>
      </c>
      <c r="H13" s="497">
        <v>159142</v>
      </c>
      <c r="I13" s="497">
        <v>76318</v>
      </c>
      <c r="J13" s="498">
        <v>606273</v>
      </c>
      <c r="K13" s="498">
        <f t="shared" si="0"/>
        <v>1613748</v>
      </c>
    </row>
    <row r="14" spans="1:11" ht="12.75" customHeight="1" x14ac:dyDescent="0.2">
      <c r="A14" s="580" t="s">
        <v>216</v>
      </c>
      <c r="B14" s="581" t="s">
        <v>224</v>
      </c>
      <c r="C14" s="363" t="s">
        <v>221</v>
      </c>
      <c r="D14" s="489">
        <v>538</v>
      </c>
      <c r="E14" s="489">
        <v>6131</v>
      </c>
      <c r="F14" s="489">
        <v>27678</v>
      </c>
      <c r="G14" s="489">
        <v>1225</v>
      </c>
      <c r="H14" s="489">
        <v>4317</v>
      </c>
      <c r="I14" s="489">
        <v>21393</v>
      </c>
      <c r="J14" s="490">
        <v>213776</v>
      </c>
      <c r="K14" s="491">
        <f t="shared" si="0"/>
        <v>275058</v>
      </c>
    </row>
    <row r="15" spans="1:11" ht="12.75" customHeight="1" x14ac:dyDescent="0.2">
      <c r="A15" s="583"/>
      <c r="B15" s="584"/>
      <c r="C15" s="363" t="s">
        <v>222</v>
      </c>
      <c r="D15" s="585" t="s">
        <v>138</v>
      </c>
      <c r="E15" s="492">
        <v>1041</v>
      </c>
      <c r="F15" s="492">
        <v>978</v>
      </c>
      <c r="G15" s="492">
        <v>262</v>
      </c>
      <c r="H15" s="492">
        <v>394</v>
      </c>
      <c r="I15" s="492">
        <v>9442</v>
      </c>
      <c r="J15" s="493">
        <v>101084</v>
      </c>
      <c r="K15" s="494">
        <f t="shared" si="0"/>
        <v>113201</v>
      </c>
    </row>
    <row r="16" spans="1:11" ht="12.75" customHeight="1" x14ac:dyDescent="0.2">
      <c r="A16" s="583"/>
      <c r="B16" s="586"/>
      <c r="C16" s="587" t="s">
        <v>225</v>
      </c>
      <c r="D16" s="495">
        <v>538</v>
      </c>
      <c r="E16" s="495">
        <v>7172</v>
      </c>
      <c r="F16" s="495">
        <v>28656</v>
      </c>
      <c r="G16" s="495">
        <v>1487</v>
      </c>
      <c r="H16" s="495">
        <v>4711</v>
      </c>
      <c r="I16" s="495">
        <v>30835</v>
      </c>
      <c r="J16" s="494">
        <v>314860</v>
      </c>
      <c r="K16" s="494">
        <f t="shared" si="0"/>
        <v>388259</v>
      </c>
    </row>
    <row r="17" spans="1:11" ht="12.75" customHeight="1" x14ac:dyDescent="0.2">
      <c r="A17" s="583"/>
      <c r="B17" s="584" t="s">
        <v>226</v>
      </c>
      <c r="C17" s="363" t="s">
        <v>221</v>
      </c>
      <c r="D17" s="492">
        <v>80839</v>
      </c>
      <c r="E17" s="492">
        <v>94286</v>
      </c>
      <c r="F17" s="492">
        <v>212161</v>
      </c>
      <c r="G17" s="492">
        <v>103944</v>
      </c>
      <c r="H17" s="492">
        <v>103136</v>
      </c>
      <c r="I17" s="492">
        <v>27213</v>
      </c>
      <c r="J17" s="493">
        <v>192300</v>
      </c>
      <c r="K17" s="494">
        <f t="shared" si="0"/>
        <v>813879</v>
      </c>
    </row>
    <row r="18" spans="1:11" ht="12.75" customHeight="1" x14ac:dyDescent="0.2">
      <c r="A18" s="583"/>
      <c r="B18" s="584"/>
      <c r="C18" s="363" t="s">
        <v>222</v>
      </c>
      <c r="D18" s="492">
        <v>3396</v>
      </c>
      <c r="E18" s="492">
        <v>41549</v>
      </c>
      <c r="F18" s="492">
        <v>83603</v>
      </c>
      <c r="G18" s="492">
        <v>48863</v>
      </c>
      <c r="H18" s="492">
        <v>50897</v>
      </c>
      <c r="I18" s="492">
        <v>19607</v>
      </c>
      <c r="J18" s="493">
        <v>103945</v>
      </c>
      <c r="K18" s="494">
        <f t="shared" si="0"/>
        <v>351860</v>
      </c>
    </row>
    <row r="19" spans="1:11" ht="12.75" customHeight="1" x14ac:dyDescent="0.2">
      <c r="A19" s="583"/>
      <c r="B19" s="586"/>
      <c r="C19" s="587" t="s">
        <v>227</v>
      </c>
      <c r="D19" s="495">
        <v>84235</v>
      </c>
      <c r="E19" s="495">
        <v>135835</v>
      </c>
      <c r="F19" s="495">
        <v>295764</v>
      </c>
      <c r="G19" s="495">
        <v>152807</v>
      </c>
      <c r="H19" s="495">
        <v>154033</v>
      </c>
      <c r="I19" s="495">
        <v>46820</v>
      </c>
      <c r="J19" s="494">
        <v>296245</v>
      </c>
      <c r="K19" s="494">
        <f t="shared" si="0"/>
        <v>1165739</v>
      </c>
    </row>
    <row r="20" spans="1:11" ht="12.75" customHeight="1" x14ac:dyDescent="0.2">
      <c r="A20" s="583"/>
      <c r="B20" s="584" t="s">
        <v>236</v>
      </c>
      <c r="C20" s="382" t="s">
        <v>221</v>
      </c>
      <c r="D20" s="495">
        <f>SUM(D14,D17)</f>
        <v>81377</v>
      </c>
      <c r="E20" s="495">
        <f t="shared" ref="E20:K20" si="3">SUM(E14,E17)</f>
        <v>100417</v>
      </c>
      <c r="F20" s="495">
        <f t="shared" si="3"/>
        <v>239839</v>
      </c>
      <c r="G20" s="495">
        <f t="shared" si="3"/>
        <v>105169</v>
      </c>
      <c r="H20" s="495">
        <f t="shared" si="3"/>
        <v>107453</v>
      </c>
      <c r="I20" s="495">
        <f t="shared" si="3"/>
        <v>48606</v>
      </c>
      <c r="J20" s="495">
        <f t="shared" si="3"/>
        <v>406076</v>
      </c>
      <c r="K20" s="494">
        <f t="shared" si="3"/>
        <v>1088937</v>
      </c>
    </row>
    <row r="21" spans="1:11" ht="12.75" customHeight="1" x14ac:dyDescent="0.2">
      <c r="A21" s="583"/>
      <c r="B21" s="584"/>
      <c r="C21" s="382" t="s">
        <v>222</v>
      </c>
      <c r="D21" s="495">
        <f>SUM(D15,D18)</f>
        <v>3396</v>
      </c>
      <c r="E21" s="495">
        <f t="shared" ref="E21:K21" si="4">SUM(E15,E18)</f>
        <v>42590</v>
      </c>
      <c r="F21" s="495">
        <f t="shared" si="4"/>
        <v>84581</v>
      </c>
      <c r="G21" s="495">
        <f t="shared" si="4"/>
        <v>49125</v>
      </c>
      <c r="H21" s="495">
        <f t="shared" si="4"/>
        <v>51291</v>
      </c>
      <c r="I21" s="495">
        <f t="shared" si="4"/>
        <v>29049</v>
      </c>
      <c r="J21" s="495">
        <f t="shared" si="4"/>
        <v>205029</v>
      </c>
      <c r="K21" s="494">
        <f t="shared" si="4"/>
        <v>465061</v>
      </c>
    </row>
    <row r="22" spans="1:11" ht="12.75" customHeight="1" x14ac:dyDescent="0.2">
      <c r="A22" s="589"/>
      <c r="B22" s="588"/>
      <c r="C22" s="590" t="s">
        <v>5</v>
      </c>
      <c r="D22" s="497">
        <v>84773</v>
      </c>
      <c r="E22" s="497">
        <v>143007</v>
      </c>
      <c r="F22" s="497">
        <v>324420</v>
      </c>
      <c r="G22" s="497">
        <v>154294</v>
      </c>
      <c r="H22" s="497">
        <v>158744</v>
      </c>
      <c r="I22" s="497">
        <v>77655</v>
      </c>
      <c r="J22" s="498">
        <v>611105</v>
      </c>
      <c r="K22" s="498">
        <f t="shared" si="0"/>
        <v>1553998</v>
      </c>
    </row>
    <row r="23" spans="1:11" ht="12.75" customHeight="1" x14ac:dyDescent="0.2">
      <c r="A23" s="580" t="s">
        <v>217</v>
      </c>
      <c r="B23" s="581" t="s">
        <v>224</v>
      </c>
      <c r="C23" s="363" t="s">
        <v>221</v>
      </c>
      <c r="D23" s="489">
        <v>726</v>
      </c>
      <c r="E23" s="489">
        <v>5494</v>
      </c>
      <c r="F23" s="489">
        <v>25124</v>
      </c>
      <c r="G23" s="489">
        <v>1736</v>
      </c>
      <c r="H23" s="489">
        <v>3307</v>
      </c>
      <c r="I23" s="489">
        <v>22038</v>
      </c>
      <c r="J23" s="490">
        <v>198277</v>
      </c>
      <c r="K23" s="491">
        <f t="shared" si="0"/>
        <v>256702</v>
      </c>
    </row>
    <row r="24" spans="1:11" ht="13.5" customHeight="1" x14ac:dyDescent="0.2">
      <c r="A24" s="583"/>
      <c r="B24" s="584"/>
      <c r="C24" s="363" t="s">
        <v>222</v>
      </c>
      <c r="D24" s="585" t="s">
        <v>138</v>
      </c>
      <c r="E24" s="492">
        <v>962</v>
      </c>
      <c r="F24" s="492">
        <v>836</v>
      </c>
      <c r="G24" s="492">
        <v>142</v>
      </c>
      <c r="H24" s="492">
        <v>313</v>
      </c>
      <c r="I24" s="492">
        <v>9050</v>
      </c>
      <c r="J24" s="493">
        <v>85207</v>
      </c>
      <c r="K24" s="494">
        <f t="shared" si="0"/>
        <v>96510</v>
      </c>
    </row>
    <row r="25" spans="1:11" ht="12.75" customHeight="1" x14ac:dyDescent="0.2">
      <c r="A25" s="583"/>
      <c r="B25" s="586"/>
      <c r="C25" s="587" t="s">
        <v>225</v>
      </c>
      <c r="D25" s="495">
        <v>726</v>
      </c>
      <c r="E25" s="495">
        <v>6456</v>
      </c>
      <c r="F25" s="495">
        <v>25960</v>
      </c>
      <c r="G25" s="495">
        <v>1878</v>
      </c>
      <c r="H25" s="495">
        <v>3620</v>
      </c>
      <c r="I25" s="495">
        <v>31088</v>
      </c>
      <c r="J25" s="494">
        <v>283484</v>
      </c>
      <c r="K25" s="494">
        <f t="shared" si="0"/>
        <v>353212</v>
      </c>
    </row>
    <row r="26" spans="1:11" ht="12.75" customHeight="1" x14ac:dyDescent="0.2">
      <c r="A26" s="583"/>
      <c r="B26" s="584" t="s">
        <v>226</v>
      </c>
      <c r="C26" s="363" t="s">
        <v>221</v>
      </c>
      <c r="D26" s="492">
        <v>76441</v>
      </c>
      <c r="E26" s="492">
        <v>79364</v>
      </c>
      <c r="F26" s="492">
        <v>187038</v>
      </c>
      <c r="G26" s="492">
        <v>88789</v>
      </c>
      <c r="H26" s="492">
        <v>92161</v>
      </c>
      <c r="I26" s="492">
        <v>26294</v>
      </c>
      <c r="J26" s="493">
        <v>204663</v>
      </c>
      <c r="K26" s="494">
        <f t="shared" si="0"/>
        <v>754750</v>
      </c>
    </row>
    <row r="27" spans="1:11" ht="12.75" customHeight="1" x14ac:dyDescent="0.2">
      <c r="A27" s="583"/>
      <c r="B27" s="584"/>
      <c r="C27" s="363" t="s">
        <v>222</v>
      </c>
      <c r="D27" s="492">
        <v>2493</v>
      </c>
      <c r="E27" s="492">
        <v>36585</v>
      </c>
      <c r="F27" s="492">
        <v>77698</v>
      </c>
      <c r="G27" s="492">
        <v>41287</v>
      </c>
      <c r="H27" s="492">
        <v>46441</v>
      </c>
      <c r="I27" s="492">
        <v>17753</v>
      </c>
      <c r="J27" s="493">
        <v>101847</v>
      </c>
      <c r="K27" s="494">
        <f t="shared" si="0"/>
        <v>324104</v>
      </c>
    </row>
    <row r="28" spans="1:11" ht="12.75" customHeight="1" x14ac:dyDescent="0.2">
      <c r="A28" s="583"/>
      <c r="B28" s="586"/>
      <c r="C28" s="587" t="s">
        <v>227</v>
      </c>
      <c r="D28" s="495">
        <v>78934</v>
      </c>
      <c r="E28" s="495">
        <v>115949</v>
      </c>
      <c r="F28" s="495">
        <v>264736</v>
      </c>
      <c r="G28" s="495">
        <v>130076</v>
      </c>
      <c r="H28" s="495">
        <v>138602</v>
      </c>
      <c r="I28" s="495">
        <v>44047</v>
      </c>
      <c r="J28" s="494">
        <v>306510</v>
      </c>
      <c r="K28" s="494">
        <f t="shared" si="0"/>
        <v>1078854</v>
      </c>
    </row>
    <row r="29" spans="1:11" ht="12.75" customHeight="1" x14ac:dyDescent="0.2">
      <c r="A29" s="583"/>
      <c r="B29" s="584" t="s">
        <v>236</v>
      </c>
      <c r="C29" s="382" t="s">
        <v>221</v>
      </c>
      <c r="D29" s="495">
        <f>SUM(D23,D26)</f>
        <v>77167</v>
      </c>
      <c r="E29" s="495">
        <f t="shared" ref="E29:K29" si="5">SUM(E23,E26)</f>
        <v>84858</v>
      </c>
      <c r="F29" s="495">
        <f t="shared" si="5"/>
        <v>212162</v>
      </c>
      <c r="G29" s="495">
        <f t="shared" si="5"/>
        <v>90525</v>
      </c>
      <c r="H29" s="495">
        <f t="shared" si="5"/>
        <v>95468</v>
      </c>
      <c r="I29" s="495">
        <f t="shared" si="5"/>
        <v>48332</v>
      </c>
      <c r="J29" s="495">
        <f t="shared" si="5"/>
        <v>402940</v>
      </c>
      <c r="K29" s="494">
        <f t="shared" si="5"/>
        <v>1011452</v>
      </c>
    </row>
    <row r="30" spans="1:11" ht="12.75" customHeight="1" x14ac:dyDescent="0.2">
      <c r="A30" s="583"/>
      <c r="B30" s="584"/>
      <c r="C30" s="382" t="s">
        <v>222</v>
      </c>
      <c r="D30" s="495">
        <f>SUM(D24,D27)</f>
        <v>2493</v>
      </c>
      <c r="E30" s="495">
        <f t="shared" ref="E30:K30" si="6">SUM(E24,E27)</f>
        <v>37547</v>
      </c>
      <c r="F30" s="495">
        <f t="shared" si="6"/>
        <v>78534</v>
      </c>
      <c r="G30" s="495">
        <f t="shared" si="6"/>
        <v>41429</v>
      </c>
      <c r="H30" s="495">
        <f t="shared" si="6"/>
        <v>46754</v>
      </c>
      <c r="I30" s="495">
        <f t="shared" si="6"/>
        <v>26803</v>
      </c>
      <c r="J30" s="495">
        <f t="shared" si="6"/>
        <v>187054</v>
      </c>
      <c r="K30" s="494">
        <f t="shared" si="6"/>
        <v>420614</v>
      </c>
    </row>
    <row r="31" spans="1:11" ht="12.75" customHeight="1" x14ac:dyDescent="0.2">
      <c r="A31" s="589"/>
      <c r="B31" s="588"/>
      <c r="C31" s="590" t="s">
        <v>5</v>
      </c>
      <c r="D31" s="497">
        <v>79660</v>
      </c>
      <c r="E31" s="497">
        <v>122405</v>
      </c>
      <c r="F31" s="497">
        <v>290696</v>
      </c>
      <c r="G31" s="497">
        <v>131954</v>
      </c>
      <c r="H31" s="497">
        <v>142222</v>
      </c>
      <c r="I31" s="497">
        <v>75135</v>
      </c>
      <c r="J31" s="498">
        <v>589994</v>
      </c>
      <c r="K31" s="498">
        <f t="shared" si="0"/>
        <v>1432066</v>
      </c>
    </row>
    <row r="32" spans="1:11" ht="12.75" customHeight="1" x14ac:dyDescent="0.2">
      <c r="A32" s="580" t="s">
        <v>218</v>
      </c>
      <c r="B32" s="581" t="s">
        <v>224</v>
      </c>
      <c r="C32" s="363" t="s">
        <v>221</v>
      </c>
      <c r="D32" s="489">
        <v>758</v>
      </c>
      <c r="E32" s="489">
        <v>4996</v>
      </c>
      <c r="F32" s="489">
        <v>21994</v>
      </c>
      <c r="G32" s="489">
        <v>1970</v>
      </c>
      <c r="H32" s="489">
        <v>3090</v>
      </c>
      <c r="I32" s="489">
        <v>21137</v>
      </c>
      <c r="J32" s="490">
        <v>173010</v>
      </c>
      <c r="K32" s="491">
        <f t="shared" ref="K32:K37" si="7">SUM(D32:J32)</f>
        <v>226955</v>
      </c>
    </row>
    <row r="33" spans="1:11" ht="12.75" customHeight="1" x14ac:dyDescent="0.2">
      <c r="A33" s="583"/>
      <c r="B33" s="584"/>
      <c r="C33" s="363" t="s">
        <v>222</v>
      </c>
      <c r="D33" s="585" t="s">
        <v>138</v>
      </c>
      <c r="E33" s="492">
        <v>559</v>
      </c>
      <c r="F33" s="492">
        <v>778</v>
      </c>
      <c r="G33" s="492">
        <v>222</v>
      </c>
      <c r="H33" s="492">
        <v>307</v>
      </c>
      <c r="I33" s="492">
        <v>8632</v>
      </c>
      <c r="J33" s="493">
        <v>73216</v>
      </c>
      <c r="K33" s="494">
        <f t="shared" si="7"/>
        <v>83714</v>
      </c>
    </row>
    <row r="34" spans="1:11" ht="12.75" customHeight="1" x14ac:dyDescent="0.2">
      <c r="A34" s="583"/>
      <c r="B34" s="586"/>
      <c r="C34" s="587" t="s">
        <v>225</v>
      </c>
      <c r="D34" s="495">
        <v>758</v>
      </c>
      <c r="E34" s="495">
        <v>5555</v>
      </c>
      <c r="F34" s="495">
        <v>22772</v>
      </c>
      <c r="G34" s="495">
        <v>2192</v>
      </c>
      <c r="H34" s="495">
        <v>3397</v>
      </c>
      <c r="I34" s="495">
        <v>29769</v>
      </c>
      <c r="J34" s="494">
        <v>246226</v>
      </c>
      <c r="K34" s="494">
        <f t="shared" si="7"/>
        <v>310669</v>
      </c>
    </row>
    <row r="35" spans="1:11" ht="12.75" customHeight="1" x14ac:dyDescent="0.2">
      <c r="A35" s="583"/>
      <c r="B35" s="584" t="s">
        <v>226</v>
      </c>
      <c r="C35" s="363" t="s">
        <v>221</v>
      </c>
      <c r="D35" s="492">
        <v>70056</v>
      </c>
      <c r="E35" s="492">
        <v>74302</v>
      </c>
      <c r="F35" s="492">
        <v>181552</v>
      </c>
      <c r="G35" s="492">
        <v>82738</v>
      </c>
      <c r="H35" s="492">
        <v>87690</v>
      </c>
      <c r="I35" s="492">
        <v>24680</v>
      </c>
      <c r="J35" s="493">
        <v>215043</v>
      </c>
      <c r="K35" s="494">
        <f t="shared" si="7"/>
        <v>736061</v>
      </c>
    </row>
    <row r="36" spans="1:11" ht="12.75" customHeight="1" x14ac:dyDescent="0.2">
      <c r="A36" s="583"/>
      <c r="B36" s="584"/>
      <c r="C36" s="363" t="s">
        <v>222</v>
      </c>
      <c r="D36" s="492">
        <v>2783</v>
      </c>
      <c r="E36" s="492">
        <v>26441</v>
      </c>
      <c r="F36" s="492">
        <v>61271</v>
      </c>
      <c r="G36" s="492">
        <v>36657</v>
      </c>
      <c r="H36" s="492">
        <v>37512</v>
      </c>
      <c r="I36" s="492">
        <v>17809</v>
      </c>
      <c r="J36" s="493">
        <v>103445</v>
      </c>
      <c r="K36" s="494">
        <f t="shared" si="7"/>
        <v>285918</v>
      </c>
    </row>
    <row r="37" spans="1:11" ht="12.75" customHeight="1" x14ac:dyDescent="0.2">
      <c r="A37" s="583"/>
      <c r="B37" s="586"/>
      <c r="C37" s="587" t="s">
        <v>227</v>
      </c>
      <c r="D37" s="495">
        <v>72839</v>
      </c>
      <c r="E37" s="495">
        <v>100743</v>
      </c>
      <c r="F37" s="495">
        <v>242823</v>
      </c>
      <c r="G37" s="495">
        <v>119395</v>
      </c>
      <c r="H37" s="495">
        <v>125202</v>
      </c>
      <c r="I37" s="495">
        <v>42489</v>
      </c>
      <c r="J37" s="494">
        <v>318488</v>
      </c>
      <c r="K37" s="494">
        <f t="shared" si="7"/>
        <v>1021979</v>
      </c>
    </row>
    <row r="38" spans="1:11" ht="12.75" customHeight="1" x14ac:dyDescent="0.2">
      <c r="A38" s="583"/>
      <c r="B38" s="584" t="s">
        <v>236</v>
      </c>
      <c r="C38" s="382" t="s">
        <v>221</v>
      </c>
      <c r="D38" s="495">
        <f>SUM(D32,D35)</f>
        <v>70814</v>
      </c>
      <c r="E38" s="495">
        <f t="shared" ref="E38:K38" si="8">SUM(E32,E35)</f>
        <v>79298</v>
      </c>
      <c r="F38" s="495">
        <f t="shared" si="8"/>
        <v>203546</v>
      </c>
      <c r="G38" s="495">
        <f t="shared" si="8"/>
        <v>84708</v>
      </c>
      <c r="H38" s="495">
        <f t="shared" si="8"/>
        <v>90780</v>
      </c>
      <c r="I38" s="495">
        <f t="shared" si="8"/>
        <v>45817</v>
      </c>
      <c r="J38" s="495">
        <f t="shared" si="8"/>
        <v>388053</v>
      </c>
      <c r="K38" s="494">
        <f t="shared" si="8"/>
        <v>963016</v>
      </c>
    </row>
    <row r="39" spans="1:11" ht="12.75" customHeight="1" x14ac:dyDescent="0.2">
      <c r="A39" s="583"/>
      <c r="B39" s="584"/>
      <c r="C39" s="382" t="s">
        <v>222</v>
      </c>
      <c r="D39" s="495">
        <f>SUM(D33,D36)</f>
        <v>2783</v>
      </c>
      <c r="E39" s="495">
        <f t="shared" ref="E39:K39" si="9">SUM(E33,E36)</f>
        <v>27000</v>
      </c>
      <c r="F39" s="495">
        <f t="shared" si="9"/>
        <v>62049</v>
      </c>
      <c r="G39" s="495">
        <f t="shared" si="9"/>
        <v>36879</v>
      </c>
      <c r="H39" s="495">
        <f t="shared" si="9"/>
        <v>37819</v>
      </c>
      <c r="I39" s="495">
        <f t="shared" si="9"/>
        <v>26441</v>
      </c>
      <c r="J39" s="495">
        <f t="shared" si="9"/>
        <v>176661</v>
      </c>
      <c r="K39" s="494">
        <f t="shared" si="9"/>
        <v>369632</v>
      </c>
    </row>
    <row r="40" spans="1:11" ht="12.75" customHeight="1" x14ac:dyDescent="0.2">
      <c r="A40" s="589"/>
      <c r="B40" s="591"/>
      <c r="C40" s="590" t="s">
        <v>5</v>
      </c>
      <c r="D40" s="497">
        <v>73597</v>
      </c>
      <c r="E40" s="497">
        <v>106298</v>
      </c>
      <c r="F40" s="497">
        <v>265595</v>
      </c>
      <c r="G40" s="497">
        <v>121587</v>
      </c>
      <c r="H40" s="497">
        <v>128599</v>
      </c>
      <c r="I40" s="497">
        <v>72258</v>
      </c>
      <c r="J40" s="498">
        <v>564714</v>
      </c>
      <c r="K40" s="498">
        <f t="shared" ref="K40" si="10">SUM(D40:J40)</f>
        <v>1332648</v>
      </c>
    </row>
    <row r="41" spans="1:11" ht="12.75" customHeight="1" x14ac:dyDescent="0.2">
      <c r="A41" s="580">
        <v>2014</v>
      </c>
      <c r="B41" s="581" t="s">
        <v>224</v>
      </c>
      <c r="C41" s="363" t="s">
        <v>221</v>
      </c>
      <c r="D41" s="489">
        <v>867</v>
      </c>
      <c r="E41" s="489">
        <v>5264</v>
      </c>
      <c r="F41" s="489">
        <v>24946</v>
      </c>
      <c r="G41" s="489">
        <v>1594</v>
      </c>
      <c r="H41" s="489">
        <v>3189</v>
      </c>
      <c r="I41" s="489">
        <v>21097</v>
      </c>
      <c r="J41" s="490">
        <v>197604</v>
      </c>
      <c r="K41" s="491">
        <f>SUM(D41:J41)</f>
        <v>254561</v>
      </c>
    </row>
    <row r="42" spans="1:11" x14ac:dyDescent="0.2">
      <c r="A42" s="583"/>
      <c r="B42" s="584"/>
      <c r="C42" s="363" t="s">
        <v>222</v>
      </c>
      <c r="D42" s="585">
        <v>0</v>
      </c>
      <c r="E42" s="492">
        <v>363</v>
      </c>
      <c r="F42" s="492">
        <v>563</v>
      </c>
      <c r="G42" s="492">
        <v>592</v>
      </c>
      <c r="H42" s="492">
        <v>337</v>
      </c>
      <c r="I42" s="492">
        <v>6994</v>
      </c>
      <c r="J42" s="493">
        <v>60345</v>
      </c>
      <c r="K42" s="494">
        <f t="shared" ref="K42:K48" si="11">SUM(D42:J42)</f>
        <v>69194</v>
      </c>
    </row>
    <row r="43" spans="1:11" ht="12.75" customHeight="1" x14ac:dyDescent="0.2">
      <c r="A43" s="583"/>
      <c r="B43" s="586"/>
      <c r="C43" s="587" t="s">
        <v>225</v>
      </c>
      <c r="D43" s="495">
        <v>867</v>
      </c>
      <c r="E43" s="495">
        <v>5627</v>
      </c>
      <c r="F43" s="495">
        <v>25509</v>
      </c>
      <c r="G43" s="495">
        <v>2186</v>
      </c>
      <c r="H43" s="495">
        <v>3526</v>
      </c>
      <c r="I43" s="495">
        <v>28091</v>
      </c>
      <c r="J43" s="494">
        <v>257949</v>
      </c>
      <c r="K43" s="494">
        <f t="shared" si="11"/>
        <v>323755</v>
      </c>
    </row>
    <row r="44" spans="1:11" x14ac:dyDescent="0.2">
      <c r="A44" s="583"/>
      <c r="B44" s="584" t="s">
        <v>226</v>
      </c>
      <c r="C44" s="363" t="s">
        <v>221</v>
      </c>
      <c r="D44" s="492">
        <v>66456</v>
      </c>
      <c r="E44" s="492">
        <v>69875</v>
      </c>
      <c r="F44" s="492">
        <v>164879</v>
      </c>
      <c r="G44" s="492">
        <v>78492</v>
      </c>
      <c r="H44" s="492">
        <v>79841</v>
      </c>
      <c r="I44" s="492">
        <v>23522</v>
      </c>
      <c r="J44" s="493">
        <v>178028</v>
      </c>
      <c r="K44" s="494">
        <f t="shared" si="11"/>
        <v>661093</v>
      </c>
    </row>
    <row r="45" spans="1:11" x14ac:dyDescent="0.2">
      <c r="A45" s="583"/>
      <c r="B45" s="584"/>
      <c r="C45" s="363" t="s">
        <v>222</v>
      </c>
      <c r="D45" s="492">
        <v>2432</v>
      </c>
      <c r="E45" s="492">
        <v>27220</v>
      </c>
      <c r="F45" s="492">
        <v>56395</v>
      </c>
      <c r="G45" s="492">
        <v>34023</v>
      </c>
      <c r="H45" s="492">
        <v>33352</v>
      </c>
      <c r="I45" s="492">
        <v>15840</v>
      </c>
      <c r="J45" s="493">
        <v>65544</v>
      </c>
      <c r="K45" s="494">
        <f t="shared" si="11"/>
        <v>234806</v>
      </c>
    </row>
    <row r="46" spans="1:11" x14ac:dyDescent="0.2">
      <c r="A46" s="583"/>
      <c r="B46" s="586"/>
      <c r="C46" s="587" t="s">
        <v>227</v>
      </c>
      <c r="D46" s="495">
        <v>68888</v>
      </c>
      <c r="E46" s="495">
        <v>97095</v>
      </c>
      <c r="F46" s="495">
        <v>221274</v>
      </c>
      <c r="G46" s="495">
        <v>112515</v>
      </c>
      <c r="H46" s="495">
        <v>113193</v>
      </c>
      <c r="I46" s="495">
        <v>39362</v>
      </c>
      <c r="J46" s="494">
        <v>243572</v>
      </c>
      <c r="K46" s="494">
        <f t="shared" si="11"/>
        <v>895899</v>
      </c>
    </row>
    <row r="47" spans="1:11" x14ac:dyDescent="0.2">
      <c r="A47" s="583"/>
      <c r="B47" s="584" t="s">
        <v>236</v>
      </c>
      <c r="C47" s="382" t="s">
        <v>221</v>
      </c>
      <c r="D47" s="495">
        <f>D41+D44</f>
        <v>67323</v>
      </c>
      <c r="E47" s="495">
        <f t="shared" ref="E47:J47" si="12">E41+E44</f>
        <v>75139</v>
      </c>
      <c r="F47" s="495">
        <f t="shared" si="12"/>
        <v>189825</v>
      </c>
      <c r="G47" s="495">
        <f t="shared" si="12"/>
        <v>80086</v>
      </c>
      <c r="H47" s="495">
        <f t="shared" si="12"/>
        <v>83030</v>
      </c>
      <c r="I47" s="495">
        <f t="shared" si="12"/>
        <v>44619</v>
      </c>
      <c r="J47" s="495">
        <f t="shared" si="12"/>
        <v>375632</v>
      </c>
      <c r="K47" s="494">
        <f t="shared" si="11"/>
        <v>915654</v>
      </c>
    </row>
    <row r="48" spans="1:11" x14ac:dyDescent="0.2">
      <c r="A48" s="583"/>
      <c r="B48" s="584"/>
      <c r="C48" s="382" t="s">
        <v>222</v>
      </c>
      <c r="D48" s="495">
        <f>D42+D45</f>
        <v>2432</v>
      </c>
      <c r="E48" s="495">
        <f t="shared" ref="E48:J48" si="13">E42+E45</f>
        <v>27583</v>
      </c>
      <c r="F48" s="495">
        <f t="shared" si="13"/>
        <v>56958</v>
      </c>
      <c r="G48" s="495">
        <f t="shared" si="13"/>
        <v>34615</v>
      </c>
      <c r="H48" s="495">
        <f t="shared" si="13"/>
        <v>33689</v>
      </c>
      <c r="I48" s="495">
        <f t="shared" si="13"/>
        <v>22834</v>
      </c>
      <c r="J48" s="495">
        <f t="shared" si="13"/>
        <v>125889</v>
      </c>
      <c r="K48" s="494">
        <f t="shared" si="11"/>
        <v>304000</v>
      </c>
    </row>
    <row r="49" spans="1:11" x14ac:dyDescent="0.2">
      <c r="A49" s="589"/>
      <c r="B49" s="591"/>
      <c r="C49" s="590" t="s">
        <v>5</v>
      </c>
      <c r="D49" s="497">
        <f>D46+D43</f>
        <v>69755</v>
      </c>
      <c r="E49" s="497">
        <f t="shared" ref="E49:J49" si="14">E46+E43</f>
        <v>102722</v>
      </c>
      <c r="F49" s="497">
        <f t="shared" si="14"/>
        <v>246783</v>
      </c>
      <c r="G49" s="497">
        <f t="shared" si="14"/>
        <v>114701</v>
      </c>
      <c r="H49" s="497">
        <f t="shared" si="14"/>
        <v>116719</v>
      </c>
      <c r="I49" s="497">
        <f t="shared" si="14"/>
        <v>67453</v>
      </c>
      <c r="J49" s="497">
        <f t="shared" si="14"/>
        <v>501521</v>
      </c>
      <c r="K49" s="498">
        <f t="shared" ref="K49" si="15">SUM(K47:K48)</f>
        <v>1219654</v>
      </c>
    </row>
    <row r="50" spans="1:11" x14ac:dyDescent="0.2">
      <c r="A50" s="580">
        <v>2015</v>
      </c>
      <c r="B50" s="581" t="s">
        <v>224</v>
      </c>
      <c r="C50" s="363" t="s">
        <v>221</v>
      </c>
      <c r="D50" s="489">
        <v>1104</v>
      </c>
      <c r="E50" s="489">
        <v>5412</v>
      </c>
      <c r="F50" s="489">
        <v>23224</v>
      </c>
      <c r="G50" s="489">
        <v>1418</v>
      </c>
      <c r="H50" s="489">
        <v>3453</v>
      </c>
      <c r="I50" s="489">
        <v>19746</v>
      </c>
      <c r="J50" s="490">
        <v>198768</v>
      </c>
      <c r="K50" s="491">
        <f>SUM(D50:J50)</f>
        <v>253125</v>
      </c>
    </row>
    <row r="51" spans="1:11" x14ac:dyDescent="0.2">
      <c r="A51" s="583"/>
      <c r="B51" s="584"/>
      <c r="C51" s="363" t="s">
        <v>222</v>
      </c>
      <c r="D51" s="585">
        <v>0</v>
      </c>
      <c r="E51" s="492">
        <v>572</v>
      </c>
      <c r="F51" s="492">
        <v>554</v>
      </c>
      <c r="G51" s="492">
        <v>669</v>
      </c>
      <c r="H51" s="492">
        <v>330</v>
      </c>
      <c r="I51" s="492">
        <v>7297</v>
      </c>
      <c r="J51" s="493">
        <v>55887</v>
      </c>
      <c r="K51" s="494">
        <f t="shared" ref="K51:K57" si="16">SUM(D51:J51)</f>
        <v>65309</v>
      </c>
    </row>
    <row r="52" spans="1:11" x14ac:dyDescent="0.2">
      <c r="A52" s="583"/>
      <c r="B52" s="586"/>
      <c r="C52" s="587" t="s">
        <v>225</v>
      </c>
      <c r="D52" s="495">
        <f>SUM(D50:D51)</f>
        <v>1104</v>
      </c>
      <c r="E52" s="495">
        <f t="shared" ref="E52:J52" si="17">SUM(E50:E51)</f>
        <v>5984</v>
      </c>
      <c r="F52" s="495">
        <f t="shared" si="17"/>
        <v>23778</v>
      </c>
      <c r="G52" s="495">
        <f t="shared" si="17"/>
        <v>2087</v>
      </c>
      <c r="H52" s="495">
        <f t="shared" si="17"/>
        <v>3783</v>
      </c>
      <c r="I52" s="495">
        <f t="shared" si="17"/>
        <v>27043</v>
      </c>
      <c r="J52" s="495">
        <f t="shared" si="17"/>
        <v>254655</v>
      </c>
      <c r="K52" s="494">
        <f t="shared" si="16"/>
        <v>318434</v>
      </c>
    </row>
    <row r="53" spans="1:11" x14ac:dyDescent="0.2">
      <c r="A53" s="583"/>
      <c r="B53" s="584" t="s">
        <v>226</v>
      </c>
      <c r="C53" s="363" t="s">
        <v>221</v>
      </c>
      <c r="D53" s="492">
        <v>63545</v>
      </c>
      <c r="E53" s="492">
        <v>61570</v>
      </c>
      <c r="F53" s="492">
        <v>152746</v>
      </c>
      <c r="G53" s="492">
        <v>70245</v>
      </c>
      <c r="H53" s="492">
        <v>74334</v>
      </c>
      <c r="I53" s="492">
        <v>23136</v>
      </c>
      <c r="J53" s="493">
        <v>181601</v>
      </c>
      <c r="K53" s="494">
        <f t="shared" si="16"/>
        <v>627177</v>
      </c>
    </row>
    <row r="54" spans="1:11" x14ac:dyDescent="0.2">
      <c r="A54" s="583"/>
      <c r="B54" s="584"/>
      <c r="C54" s="363" t="s">
        <v>222</v>
      </c>
      <c r="D54" s="492">
        <v>2505</v>
      </c>
      <c r="E54" s="492">
        <v>22072</v>
      </c>
      <c r="F54" s="492">
        <v>46671</v>
      </c>
      <c r="G54" s="492">
        <v>30148</v>
      </c>
      <c r="H54" s="492">
        <v>26643</v>
      </c>
      <c r="I54" s="492">
        <v>15076</v>
      </c>
      <c r="J54" s="493">
        <v>64108</v>
      </c>
      <c r="K54" s="494">
        <f t="shared" si="16"/>
        <v>207223</v>
      </c>
    </row>
    <row r="55" spans="1:11" x14ac:dyDescent="0.2">
      <c r="A55" s="583"/>
      <c r="B55" s="586"/>
      <c r="C55" s="587" t="s">
        <v>227</v>
      </c>
      <c r="D55" s="495">
        <f>SUM(D53:D54)</f>
        <v>66050</v>
      </c>
      <c r="E55" s="495">
        <f t="shared" ref="E55:J55" si="18">SUM(E53:E54)</f>
        <v>83642</v>
      </c>
      <c r="F55" s="495">
        <f t="shared" si="18"/>
        <v>199417</v>
      </c>
      <c r="G55" s="495">
        <f t="shared" si="18"/>
        <v>100393</v>
      </c>
      <c r="H55" s="495">
        <f t="shared" si="18"/>
        <v>100977</v>
      </c>
      <c r="I55" s="495">
        <f t="shared" si="18"/>
        <v>38212</v>
      </c>
      <c r="J55" s="495">
        <f t="shared" si="18"/>
        <v>245709</v>
      </c>
      <c r="K55" s="494">
        <f t="shared" si="16"/>
        <v>834400</v>
      </c>
    </row>
    <row r="56" spans="1:11" x14ac:dyDescent="0.2">
      <c r="A56" s="583"/>
      <c r="B56" s="584" t="s">
        <v>236</v>
      </c>
      <c r="C56" s="382" t="s">
        <v>221</v>
      </c>
      <c r="D56" s="495">
        <f>D50+D53</f>
        <v>64649</v>
      </c>
      <c r="E56" s="495">
        <f t="shared" ref="E56:J56" si="19">E50+E53</f>
        <v>66982</v>
      </c>
      <c r="F56" s="495">
        <f t="shared" si="19"/>
        <v>175970</v>
      </c>
      <c r="G56" s="495">
        <f t="shared" si="19"/>
        <v>71663</v>
      </c>
      <c r="H56" s="495">
        <f t="shared" si="19"/>
        <v>77787</v>
      </c>
      <c r="I56" s="495">
        <f t="shared" si="19"/>
        <v>42882</v>
      </c>
      <c r="J56" s="495">
        <f t="shared" si="19"/>
        <v>380369</v>
      </c>
      <c r="K56" s="494">
        <f t="shared" si="16"/>
        <v>880302</v>
      </c>
    </row>
    <row r="57" spans="1:11" x14ac:dyDescent="0.2">
      <c r="A57" s="583"/>
      <c r="B57" s="584"/>
      <c r="C57" s="382" t="s">
        <v>222</v>
      </c>
      <c r="D57" s="495">
        <f>D51+D54</f>
        <v>2505</v>
      </c>
      <c r="E57" s="495">
        <f t="shared" ref="E57:J57" si="20">E51+E54</f>
        <v>22644</v>
      </c>
      <c r="F57" s="495">
        <f t="shared" si="20"/>
        <v>47225</v>
      </c>
      <c r="G57" s="495">
        <f t="shared" si="20"/>
        <v>30817</v>
      </c>
      <c r="H57" s="495">
        <f t="shared" si="20"/>
        <v>26973</v>
      </c>
      <c r="I57" s="495">
        <f t="shared" si="20"/>
        <v>22373</v>
      </c>
      <c r="J57" s="495">
        <f t="shared" si="20"/>
        <v>119995</v>
      </c>
      <c r="K57" s="494">
        <f t="shared" si="16"/>
        <v>272532</v>
      </c>
    </row>
    <row r="58" spans="1:11" x14ac:dyDescent="0.2">
      <c r="A58" s="589"/>
      <c r="B58" s="591"/>
      <c r="C58" s="590" t="s">
        <v>5</v>
      </c>
      <c r="D58" s="497">
        <f>D55+D52</f>
        <v>67154</v>
      </c>
      <c r="E58" s="497">
        <f t="shared" ref="E58:J58" si="21">E55+E52</f>
        <v>89626</v>
      </c>
      <c r="F58" s="497">
        <f t="shared" si="21"/>
        <v>223195</v>
      </c>
      <c r="G58" s="497">
        <f t="shared" si="21"/>
        <v>102480</v>
      </c>
      <c r="H58" s="497">
        <f t="shared" si="21"/>
        <v>104760</v>
      </c>
      <c r="I58" s="497">
        <f t="shared" si="21"/>
        <v>65255</v>
      </c>
      <c r="J58" s="497">
        <f t="shared" si="21"/>
        <v>500364</v>
      </c>
      <c r="K58" s="498">
        <f t="shared" ref="K58" si="22">SUM(K56:K57)</f>
        <v>1152834</v>
      </c>
    </row>
    <row r="59" spans="1:11" x14ac:dyDescent="0.2">
      <c r="A59" s="592" t="s">
        <v>286</v>
      </c>
    </row>
    <row r="60" spans="1:11" x14ac:dyDescent="0.2">
      <c r="A60" s="593" t="s">
        <v>287</v>
      </c>
      <c r="K60" s="375"/>
    </row>
  </sheetData>
  <mergeCells count="1">
    <mergeCell ref="A1:F2"/>
  </mergeCells>
  <pageMargins left="0.7" right="0.7" top="0.75" bottom="0.75" header="0.3" footer="0.3"/>
  <pageSetup paperSize="9" scale="63" orientation="landscape" r:id="rId1"/>
  <ignoredErrors>
    <ignoredError sqref="A5 A14 A23 A32" numberStoredAsText="1"/>
    <ignoredError sqref="K49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60"/>
  <sheetViews>
    <sheetView zoomScaleNormal="100" workbookViewId="0">
      <selection sqref="A1:F2"/>
    </sheetView>
  </sheetViews>
  <sheetFormatPr defaultColWidth="27.6640625" defaultRowHeight="12.75" x14ac:dyDescent="0.2"/>
  <cols>
    <col min="1" max="1" width="8.83203125" style="9" customWidth="1"/>
    <col min="2" max="2" width="40.33203125" style="9" customWidth="1"/>
    <col min="3" max="3" width="42" style="9" customWidth="1"/>
    <col min="4" max="4" width="16" style="9" customWidth="1"/>
    <col min="5" max="5" width="14.5" style="9" customWidth="1"/>
    <col min="6" max="6" width="14.1640625" style="9" customWidth="1"/>
    <col min="7" max="7" width="11.83203125" style="9" customWidth="1"/>
    <col min="8" max="8" width="19.5" style="9" customWidth="1"/>
    <col min="9" max="9" width="15.5" style="9" customWidth="1"/>
    <col min="10" max="10" width="18.6640625" style="9" customWidth="1"/>
    <col min="11" max="11" width="15" style="9" customWidth="1"/>
    <col min="12" max="16384" width="27.6640625" style="9"/>
  </cols>
  <sheetData>
    <row r="1" spans="1:11" ht="17.25" customHeight="1" x14ac:dyDescent="0.2">
      <c r="A1" s="745" t="s">
        <v>337</v>
      </c>
      <c r="B1" s="746"/>
      <c r="C1" s="746"/>
      <c r="D1" s="746"/>
      <c r="E1" s="746"/>
      <c r="F1" s="746"/>
      <c r="G1" s="8"/>
    </row>
    <row r="2" spans="1:11" ht="27" customHeight="1" x14ac:dyDescent="0.2">
      <c r="A2" s="746"/>
      <c r="B2" s="746"/>
      <c r="C2" s="746"/>
      <c r="D2" s="746"/>
      <c r="E2" s="746"/>
      <c r="F2" s="746"/>
      <c r="G2" s="8"/>
    </row>
    <row r="3" spans="1:11" ht="17.25" customHeight="1" x14ac:dyDescent="0.25">
      <c r="A3" s="388" t="s">
        <v>338</v>
      </c>
      <c r="B3" s="368"/>
      <c r="C3" s="368"/>
      <c r="D3" s="368"/>
      <c r="E3" s="369"/>
      <c r="F3" s="369"/>
      <c r="G3" s="8"/>
    </row>
    <row r="4" spans="1:11" ht="40.5" customHeight="1" x14ac:dyDescent="0.2">
      <c r="A4" s="371"/>
      <c r="B4" s="372"/>
      <c r="C4" s="373"/>
      <c r="D4" s="357" t="s">
        <v>205</v>
      </c>
      <c r="E4" s="374" t="s">
        <v>206</v>
      </c>
      <c r="F4" s="374" t="s">
        <v>207</v>
      </c>
      <c r="G4" s="357" t="s">
        <v>208</v>
      </c>
      <c r="H4" s="357" t="s">
        <v>209</v>
      </c>
      <c r="I4" s="357" t="s">
        <v>210</v>
      </c>
      <c r="J4" s="358" t="s">
        <v>219</v>
      </c>
      <c r="K4" s="358" t="s">
        <v>211</v>
      </c>
    </row>
    <row r="5" spans="1:11" ht="12.75" customHeight="1" x14ac:dyDescent="0.2">
      <c r="A5" s="359" t="s">
        <v>212</v>
      </c>
      <c r="B5" s="360" t="s">
        <v>213</v>
      </c>
      <c r="C5" s="393" t="s">
        <v>247</v>
      </c>
      <c r="D5" s="499">
        <f>tab20a!D5/365</f>
        <v>0.95342465753424654</v>
      </c>
      <c r="E5" s="499">
        <f>tab20a!E5/365</f>
        <v>19.161643835616438</v>
      </c>
      <c r="F5" s="499">
        <f>tab20a!F5/365</f>
        <v>76.057534246575344</v>
      </c>
      <c r="G5" s="499">
        <f>tab20a!G5/365</f>
        <v>4.3452054794520549</v>
      </c>
      <c r="H5" s="499">
        <f>tab20a!H5/365</f>
        <v>9.3726027397260268</v>
      </c>
      <c r="I5" s="499">
        <f>tab20a!I5/365</f>
        <v>53.556164383561644</v>
      </c>
      <c r="J5" s="500">
        <f>tab20a!J5/365</f>
        <v>577.48493150684931</v>
      </c>
      <c r="K5" s="491">
        <f>SUM(D5:J5)</f>
        <v>740.93150684931504</v>
      </c>
    </row>
    <row r="6" spans="1:11" ht="12.75" customHeight="1" x14ac:dyDescent="0.2">
      <c r="A6" s="361"/>
      <c r="B6" s="362"/>
      <c r="C6" s="394" t="s">
        <v>248</v>
      </c>
      <c r="D6" s="287" t="s">
        <v>138</v>
      </c>
      <c r="E6" s="501">
        <f>tab20a!E6/365</f>
        <v>2.2739726027397262</v>
      </c>
      <c r="F6" s="501">
        <f>tab20a!F6/365</f>
        <v>3.515068493150685</v>
      </c>
      <c r="G6" s="501">
        <f>tab20a!G6/365</f>
        <v>1.0849315068493151</v>
      </c>
      <c r="H6" s="501">
        <f>tab20a!H6/365</f>
        <v>1.9808219178082191</v>
      </c>
      <c r="I6" s="501">
        <f>tab20a!I6/365</f>
        <v>27.832876712328765</v>
      </c>
      <c r="J6" s="502">
        <f>tab20a!J6/365</f>
        <v>275.213698630137</v>
      </c>
      <c r="K6" s="494">
        <f t="shared" ref="K6:K22" si="0">SUM(D6:J6)</f>
        <v>311.90136986301371</v>
      </c>
    </row>
    <row r="7" spans="1:11" ht="12.75" customHeight="1" x14ac:dyDescent="0.2">
      <c r="A7" s="361"/>
      <c r="B7" s="364"/>
      <c r="C7" s="365" t="s">
        <v>220</v>
      </c>
      <c r="D7" s="503">
        <f>tab20a!D7/365</f>
        <v>0.95342465753424654</v>
      </c>
      <c r="E7" s="503">
        <f>tab20a!E7/365</f>
        <v>21.435616438356163</v>
      </c>
      <c r="F7" s="503">
        <f>tab20a!F7/365</f>
        <v>79.572602739726022</v>
      </c>
      <c r="G7" s="503">
        <f>tab20a!G7/365</f>
        <v>5.4301369863013695</v>
      </c>
      <c r="H7" s="503">
        <f>tab20a!H7/365</f>
        <v>11.353424657534246</v>
      </c>
      <c r="I7" s="503">
        <f>tab20a!I7/365</f>
        <v>81.389041095890406</v>
      </c>
      <c r="J7" s="504">
        <f>tab20a!J7/365</f>
        <v>852.69863013698625</v>
      </c>
      <c r="K7" s="494">
        <f t="shared" si="0"/>
        <v>1052.8328767123287</v>
      </c>
    </row>
    <row r="8" spans="1:11" ht="12.75" customHeight="1" x14ac:dyDescent="0.2">
      <c r="A8" s="361"/>
      <c r="B8" s="362" t="s">
        <v>215</v>
      </c>
      <c r="C8" s="363" t="s">
        <v>221</v>
      </c>
      <c r="D8" s="501">
        <f>tab20a!D8/365</f>
        <v>244.55068493150685</v>
      </c>
      <c r="E8" s="501">
        <f>tab20a!E8/365</f>
        <v>297.49315068493149</v>
      </c>
      <c r="F8" s="501">
        <f>tab20a!F8/365</f>
        <v>607.13972602739727</v>
      </c>
      <c r="G8" s="501">
        <f>tab20a!G8/365</f>
        <v>306.93424657534246</v>
      </c>
      <c r="H8" s="501">
        <f>tab20a!H8/365</f>
        <v>286.22191780821919</v>
      </c>
      <c r="I8" s="501">
        <f>tab20a!I8/365</f>
        <v>74.079452054794515</v>
      </c>
      <c r="J8" s="502">
        <f>tab20a!J8/365</f>
        <v>520.60547945205485</v>
      </c>
      <c r="K8" s="494">
        <f t="shared" si="0"/>
        <v>2337.0246575342467</v>
      </c>
    </row>
    <row r="9" spans="1:11" ht="12.75" customHeight="1" x14ac:dyDescent="0.2">
      <c r="A9" s="361"/>
      <c r="B9" s="362"/>
      <c r="C9" s="363" t="s">
        <v>222</v>
      </c>
      <c r="D9" s="501">
        <f>tab20a!D9/365</f>
        <v>10.199999999999999</v>
      </c>
      <c r="E9" s="501">
        <f>tab20a!E9/365</f>
        <v>125.51506849315068</v>
      </c>
      <c r="F9" s="501">
        <f>tab20a!F9/365</f>
        <v>263.87945205479451</v>
      </c>
      <c r="G9" s="501">
        <f>tab20a!G9/365</f>
        <v>152.0054794520548</v>
      </c>
      <c r="H9" s="501">
        <f>tab20a!H9/365</f>
        <v>138.43013698630136</v>
      </c>
      <c r="I9" s="501">
        <f>tab20a!I9/365</f>
        <v>53.62191780821918</v>
      </c>
      <c r="J9" s="502">
        <f>tab20a!J9/365</f>
        <v>287.7178082191781</v>
      </c>
      <c r="K9" s="494">
        <f t="shared" si="0"/>
        <v>1031.3698630136987</v>
      </c>
    </row>
    <row r="10" spans="1:11" ht="12.75" customHeight="1" x14ac:dyDescent="0.2">
      <c r="A10" s="361"/>
      <c r="B10" s="364"/>
      <c r="C10" s="365" t="s">
        <v>223</v>
      </c>
      <c r="D10" s="503">
        <f>tab20a!D10/365</f>
        <v>254.75068493150684</v>
      </c>
      <c r="E10" s="503">
        <f>tab20a!E10/365</f>
        <v>423.00821917808219</v>
      </c>
      <c r="F10" s="503">
        <f>tab20a!F10/365</f>
        <v>871.01917808219173</v>
      </c>
      <c r="G10" s="503">
        <f>tab20a!G10/365</f>
        <v>458.93972602739728</v>
      </c>
      <c r="H10" s="503">
        <f>tab20a!H10/365</f>
        <v>424.65205479452055</v>
      </c>
      <c r="I10" s="503">
        <f>tab20a!I10/365</f>
        <v>127.7013698630137</v>
      </c>
      <c r="J10" s="504">
        <f>tab20a!J10/365</f>
        <v>808.32328767123283</v>
      </c>
      <c r="K10" s="494">
        <f t="shared" si="0"/>
        <v>3368.3945205479449</v>
      </c>
    </row>
    <row r="11" spans="1:11" ht="12.75" customHeight="1" x14ac:dyDescent="0.2">
      <c r="A11" s="361"/>
      <c r="B11" s="362" t="s">
        <v>402</v>
      </c>
      <c r="C11" s="382" t="s">
        <v>221</v>
      </c>
      <c r="D11" s="503">
        <f>tab20a!D11/365</f>
        <v>245.50410958904109</v>
      </c>
      <c r="E11" s="503">
        <f>tab20a!E11/365</f>
        <v>316.65479452054797</v>
      </c>
      <c r="F11" s="503">
        <f>tab20a!F11/365</f>
        <v>683.19726027397257</v>
      </c>
      <c r="G11" s="503">
        <f>tab20a!G11/365</f>
        <v>311.27945205479455</v>
      </c>
      <c r="H11" s="503">
        <f>tab20a!H11/365</f>
        <v>295.59452054794519</v>
      </c>
      <c r="I11" s="503">
        <f>tab20a!I11/365</f>
        <v>127.63561643835617</v>
      </c>
      <c r="J11" s="503">
        <f>tab20a!J11/365</f>
        <v>1098.0904109589042</v>
      </c>
      <c r="K11" s="494">
        <f t="shared" si="0"/>
        <v>3077.9561643835614</v>
      </c>
    </row>
    <row r="12" spans="1:11" ht="12.75" customHeight="1" x14ac:dyDescent="0.2">
      <c r="A12" s="361"/>
      <c r="B12" s="8"/>
      <c r="C12" s="382" t="s">
        <v>222</v>
      </c>
      <c r="D12" s="503">
        <f>tab20a!D12/365</f>
        <v>10.199999999999999</v>
      </c>
      <c r="E12" s="503">
        <f>tab20a!E12/365</f>
        <v>127.78904109589041</v>
      </c>
      <c r="F12" s="503">
        <f>tab20a!F12/365</f>
        <v>267.39452054794521</v>
      </c>
      <c r="G12" s="503">
        <f>tab20a!G12/365</f>
        <v>153.0904109589041</v>
      </c>
      <c r="H12" s="503">
        <f>tab20a!H12/365</f>
        <v>140.41095890410958</v>
      </c>
      <c r="I12" s="503">
        <f>tab20a!I12/365</f>
        <v>81.454794520547949</v>
      </c>
      <c r="J12" s="503">
        <f>tab20a!J12/365</f>
        <v>562.93150684931504</v>
      </c>
      <c r="K12" s="494">
        <f t="shared" si="0"/>
        <v>1343.271232876712</v>
      </c>
    </row>
    <row r="13" spans="1:11" ht="12.75" customHeight="1" x14ac:dyDescent="0.2">
      <c r="A13" s="366"/>
      <c r="B13" s="8"/>
      <c r="C13" s="367" t="s">
        <v>214</v>
      </c>
      <c r="D13" s="505">
        <f>tab20a!D13/365</f>
        <v>255.70410958904111</v>
      </c>
      <c r="E13" s="505">
        <f>tab20a!E13/365</f>
        <v>444.44383561643838</v>
      </c>
      <c r="F13" s="505">
        <f>tab20a!F13/365</f>
        <v>950.59178082191784</v>
      </c>
      <c r="G13" s="505">
        <f>tab20a!G13/365</f>
        <v>464.36986301369865</v>
      </c>
      <c r="H13" s="505">
        <f>tab20a!H13/365</f>
        <v>436.00547945205477</v>
      </c>
      <c r="I13" s="505">
        <f>tab20a!I13/365</f>
        <v>209.0904109589041</v>
      </c>
      <c r="J13" s="506">
        <f>tab20a!J13/365</f>
        <v>1661.0219178082191</v>
      </c>
      <c r="K13" s="498">
        <f t="shared" si="0"/>
        <v>4421.2273972602743</v>
      </c>
    </row>
    <row r="14" spans="1:11" ht="12.75" customHeight="1" x14ac:dyDescent="0.2">
      <c r="A14" s="359" t="s">
        <v>216</v>
      </c>
      <c r="B14" s="360" t="s">
        <v>224</v>
      </c>
      <c r="C14" s="363" t="s">
        <v>221</v>
      </c>
      <c r="D14" s="499">
        <f>tab20a!D14/365</f>
        <v>1.473972602739726</v>
      </c>
      <c r="E14" s="499">
        <f>tab20a!E14/365</f>
        <v>16.797260273972604</v>
      </c>
      <c r="F14" s="499">
        <f>tab20a!F14/365</f>
        <v>75.830136986301369</v>
      </c>
      <c r="G14" s="499">
        <f>tab20a!G14/365</f>
        <v>3.3561643835616439</v>
      </c>
      <c r="H14" s="499">
        <f>tab20a!H14/365</f>
        <v>11.827397260273973</v>
      </c>
      <c r="I14" s="499">
        <f>tab20a!I14/365</f>
        <v>58.610958904109587</v>
      </c>
      <c r="J14" s="500">
        <f>tab20a!J14/365</f>
        <v>585.68767123287671</v>
      </c>
      <c r="K14" s="491">
        <f t="shared" si="0"/>
        <v>753.58356164383565</v>
      </c>
    </row>
    <row r="15" spans="1:11" ht="12.75" customHeight="1" x14ac:dyDescent="0.2">
      <c r="A15" s="361"/>
      <c r="B15" s="362"/>
      <c r="C15" s="363" t="s">
        <v>222</v>
      </c>
      <c r="D15" s="287" t="s">
        <v>138</v>
      </c>
      <c r="E15" s="501">
        <f>tab20a!E15/365</f>
        <v>2.8520547945205479</v>
      </c>
      <c r="F15" s="501">
        <f>tab20a!F15/365</f>
        <v>2.6794520547945204</v>
      </c>
      <c r="G15" s="501">
        <f>tab20a!G15/365</f>
        <v>0.71780821917808224</v>
      </c>
      <c r="H15" s="501">
        <f>tab20a!H15/365</f>
        <v>1.0794520547945206</v>
      </c>
      <c r="I15" s="501">
        <f>tab20a!I15/365</f>
        <v>25.86849315068493</v>
      </c>
      <c r="J15" s="502">
        <f>tab20a!J15/365</f>
        <v>276.94246575342464</v>
      </c>
      <c r="K15" s="494">
        <f t="shared" si="0"/>
        <v>310.13972602739727</v>
      </c>
    </row>
    <row r="16" spans="1:11" ht="12.75" customHeight="1" x14ac:dyDescent="0.2">
      <c r="A16" s="361"/>
      <c r="B16" s="364"/>
      <c r="C16" s="365" t="s">
        <v>225</v>
      </c>
      <c r="D16" s="503">
        <f>tab20a!D16/365</f>
        <v>1.473972602739726</v>
      </c>
      <c r="E16" s="503">
        <f>tab20a!E16/365</f>
        <v>19.649315068493152</v>
      </c>
      <c r="F16" s="503">
        <f>tab20a!F16/365</f>
        <v>78.509589041095893</v>
      </c>
      <c r="G16" s="503">
        <f>tab20a!G16/365</f>
        <v>4.0739726027397261</v>
      </c>
      <c r="H16" s="503">
        <f>tab20a!H16/365</f>
        <v>12.906849315068493</v>
      </c>
      <c r="I16" s="503">
        <f>tab20a!I16/365</f>
        <v>84.479452054794521</v>
      </c>
      <c r="J16" s="504">
        <f>tab20a!J16/365</f>
        <v>862.63013698630141</v>
      </c>
      <c r="K16" s="494">
        <f t="shared" si="0"/>
        <v>1063.7232876712328</v>
      </c>
    </row>
    <row r="17" spans="1:11" ht="12.75" customHeight="1" x14ac:dyDescent="0.2">
      <c r="A17" s="361"/>
      <c r="B17" s="362" t="s">
        <v>226</v>
      </c>
      <c r="C17" s="363" t="s">
        <v>221</v>
      </c>
      <c r="D17" s="501">
        <f>tab20a!D17/365</f>
        <v>221.47671232876712</v>
      </c>
      <c r="E17" s="501">
        <f>tab20a!E17/365</f>
        <v>258.31780821917806</v>
      </c>
      <c r="F17" s="501">
        <f>tab20a!F17/365</f>
        <v>581.26301369863017</v>
      </c>
      <c r="G17" s="501">
        <f>tab20a!G17/365</f>
        <v>284.77808219178081</v>
      </c>
      <c r="H17" s="501">
        <f>tab20a!H17/365</f>
        <v>282.56438356164381</v>
      </c>
      <c r="I17" s="501">
        <f>tab20a!I17/365</f>
        <v>74.556164383561651</v>
      </c>
      <c r="J17" s="502">
        <f>tab20a!J17/365</f>
        <v>526.84931506849318</v>
      </c>
      <c r="K17" s="494">
        <f t="shared" si="0"/>
        <v>2229.8054794520549</v>
      </c>
    </row>
    <row r="18" spans="1:11" ht="12.75" customHeight="1" x14ac:dyDescent="0.2">
      <c r="A18" s="361"/>
      <c r="B18" s="362"/>
      <c r="C18" s="363" t="s">
        <v>222</v>
      </c>
      <c r="D18" s="501">
        <f>tab20a!D18/365</f>
        <v>9.3041095890410954</v>
      </c>
      <c r="E18" s="501">
        <f>tab20a!E18/365</f>
        <v>113.83287671232877</v>
      </c>
      <c r="F18" s="501">
        <f>tab20a!F18/365</f>
        <v>229.04931506849314</v>
      </c>
      <c r="G18" s="501">
        <f>tab20a!G18/365</f>
        <v>133.87123287671233</v>
      </c>
      <c r="H18" s="501">
        <f>tab20a!H18/365</f>
        <v>139.44383561643835</v>
      </c>
      <c r="I18" s="501">
        <f>tab20a!I18/365</f>
        <v>53.717808219178082</v>
      </c>
      <c r="J18" s="502">
        <f>tab20a!J18/365</f>
        <v>284.78082191780823</v>
      </c>
      <c r="K18" s="494">
        <f t="shared" si="0"/>
        <v>964</v>
      </c>
    </row>
    <row r="19" spans="1:11" ht="12.75" customHeight="1" x14ac:dyDescent="0.2">
      <c r="A19" s="361"/>
      <c r="B19" s="364"/>
      <c r="C19" s="365" t="s">
        <v>227</v>
      </c>
      <c r="D19" s="503">
        <f>tab20a!D19/365</f>
        <v>230.78082191780823</v>
      </c>
      <c r="E19" s="503">
        <f>tab20a!E19/365</f>
        <v>372.15068493150687</v>
      </c>
      <c r="F19" s="503">
        <f>tab20a!F19/365</f>
        <v>810.31232876712329</v>
      </c>
      <c r="G19" s="503">
        <f>tab20a!G19/365</f>
        <v>418.64931506849314</v>
      </c>
      <c r="H19" s="503">
        <f>tab20a!H19/365</f>
        <v>422.00821917808219</v>
      </c>
      <c r="I19" s="503">
        <f>tab20a!I19/365</f>
        <v>128.27397260273972</v>
      </c>
      <c r="J19" s="504">
        <f>tab20a!J19/365</f>
        <v>811.63013698630141</v>
      </c>
      <c r="K19" s="494">
        <f t="shared" si="0"/>
        <v>3193.8054794520549</v>
      </c>
    </row>
    <row r="20" spans="1:11" ht="12.75" customHeight="1" x14ac:dyDescent="0.2">
      <c r="A20" s="361"/>
      <c r="B20" s="362" t="s">
        <v>236</v>
      </c>
      <c r="C20" s="382" t="s">
        <v>221</v>
      </c>
      <c r="D20" s="503">
        <f>tab20a!D20/365</f>
        <v>222.95068493150686</v>
      </c>
      <c r="E20" s="503">
        <f>tab20a!E20/365</f>
        <v>275.11506849315066</v>
      </c>
      <c r="F20" s="503">
        <f>tab20a!F20/365</f>
        <v>657.09315068493152</v>
      </c>
      <c r="G20" s="503">
        <f>tab20a!G20/365</f>
        <v>288.13424657534244</v>
      </c>
      <c r="H20" s="503">
        <f>tab20a!H20/365</f>
        <v>294.39178082191779</v>
      </c>
      <c r="I20" s="503">
        <f>tab20a!I20/365</f>
        <v>133.16712328767125</v>
      </c>
      <c r="J20" s="503">
        <f>tab20a!J20/365</f>
        <v>1112.5369863013698</v>
      </c>
      <c r="K20" s="494">
        <f t="shared" si="0"/>
        <v>2983.3890410958902</v>
      </c>
    </row>
    <row r="21" spans="1:11" ht="12.75" customHeight="1" x14ac:dyDescent="0.2">
      <c r="A21" s="361"/>
      <c r="B21" s="362"/>
      <c r="C21" s="382" t="s">
        <v>222</v>
      </c>
      <c r="D21" s="503">
        <f>tab20a!D21/365</f>
        <v>9.3041095890410954</v>
      </c>
      <c r="E21" s="503">
        <f>tab20a!E21/365</f>
        <v>116.68493150684931</v>
      </c>
      <c r="F21" s="503">
        <f>tab20a!F21/365</f>
        <v>231.72876712328767</v>
      </c>
      <c r="G21" s="503">
        <f>tab20a!G21/365</f>
        <v>134.58904109589042</v>
      </c>
      <c r="H21" s="503">
        <f>tab20a!H21/365</f>
        <v>140.52328767123288</v>
      </c>
      <c r="I21" s="503">
        <f>tab20a!I21/365</f>
        <v>79.586301369863008</v>
      </c>
      <c r="J21" s="503">
        <f>tab20a!J21/365</f>
        <v>561.72328767123292</v>
      </c>
      <c r="K21" s="494">
        <f t="shared" si="0"/>
        <v>1274.1397260273973</v>
      </c>
    </row>
    <row r="22" spans="1:11" ht="12.75" customHeight="1" x14ac:dyDescent="0.2">
      <c r="A22" s="366"/>
      <c r="B22" s="8"/>
      <c r="C22" s="367" t="s">
        <v>5</v>
      </c>
      <c r="D22" s="505">
        <f>tab20a!D22/365</f>
        <v>232.25479452054793</v>
      </c>
      <c r="E22" s="505">
        <f>tab20a!E22/365</f>
        <v>391.8</v>
      </c>
      <c r="F22" s="505">
        <f>tab20a!F22/365</f>
        <v>888.82191780821915</v>
      </c>
      <c r="G22" s="505">
        <f>tab20a!G22/365</f>
        <v>422.72328767123287</v>
      </c>
      <c r="H22" s="505">
        <f>tab20a!H22/365</f>
        <v>434.91506849315067</v>
      </c>
      <c r="I22" s="505">
        <f>tab20a!I22/365</f>
        <v>212.75342465753425</v>
      </c>
      <c r="J22" s="506">
        <f>tab20a!J22/365</f>
        <v>1674.2602739726028</v>
      </c>
      <c r="K22" s="498">
        <f t="shared" si="0"/>
        <v>4257.5287671232873</v>
      </c>
    </row>
    <row r="23" spans="1:11" ht="12.75" customHeight="1" x14ac:dyDescent="0.2">
      <c r="A23" s="359" t="s">
        <v>217</v>
      </c>
      <c r="B23" s="360" t="s">
        <v>224</v>
      </c>
      <c r="C23" s="363" t="s">
        <v>221</v>
      </c>
      <c r="D23" s="499">
        <f>tab20a!D23/366</f>
        <v>1.9836065573770492</v>
      </c>
      <c r="E23" s="499">
        <f>tab20a!E23/366</f>
        <v>15.010928961748634</v>
      </c>
      <c r="F23" s="499">
        <f>tab20a!F23/366</f>
        <v>68.644808743169392</v>
      </c>
      <c r="G23" s="499">
        <f>tab20a!G23/366</f>
        <v>4.7431693989071038</v>
      </c>
      <c r="H23" s="499">
        <f>tab20a!H23/366</f>
        <v>9.0355191256830594</v>
      </c>
      <c r="I23" s="499">
        <f>tab20a!I23/366</f>
        <v>60.213114754098363</v>
      </c>
      <c r="J23" s="500">
        <f>tab20a!J23/366</f>
        <v>541.74043715846994</v>
      </c>
      <c r="K23" s="491">
        <f>tab20a!K23/366</f>
        <v>701.37158469945359</v>
      </c>
    </row>
    <row r="24" spans="1:11" ht="13.5" customHeight="1" x14ac:dyDescent="0.2">
      <c r="A24" s="361"/>
      <c r="B24" s="362"/>
      <c r="C24" s="363" t="s">
        <v>222</v>
      </c>
      <c r="D24" s="287" t="s">
        <v>138</v>
      </c>
      <c r="E24" s="501">
        <f>tab20a!E24/366</f>
        <v>2.6284153005464481</v>
      </c>
      <c r="F24" s="501">
        <f>tab20a!F24/366</f>
        <v>2.2841530054644807</v>
      </c>
      <c r="G24" s="501">
        <f>tab20a!G24/366</f>
        <v>0.38797814207650272</v>
      </c>
      <c r="H24" s="501">
        <f>tab20a!H24/366</f>
        <v>0.85519125683060104</v>
      </c>
      <c r="I24" s="501">
        <f>tab20a!I24/366</f>
        <v>24.726775956284154</v>
      </c>
      <c r="J24" s="502">
        <f>tab20a!J24/366</f>
        <v>232.80601092896174</v>
      </c>
      <c r="K24" s="494">
        <f>tab20a!K24/366</f>
        <v>263.68852459016392</v>
      </c>
    </row>
    <row r="25" spans="1:11" ht="12.75" customHeight="1" x14ac:dyDescent="0.2">
      <c r="A25" s="361"/>
      <c r="B25" s="364"/>
      <c r="C25" s="365" t="s">
        <v>225</v>
      </c>
      <c r="D25" s="503">
        <f>tab20a!D25/366</f>
        <v>1.9836065573770492</v>
      </c>
      <c r="E25" s="503">
        <f>tab20a!E25/366</f>
        <v>17.639344262295083</v>
      </c>
      <c r="F25" s="503">
        <f>tab20a!F25/366</f>
        <v>70.928961748633881</v>
      </c>
      <c r="G25" s="503">
        <f>tab20a!G25/366</f>
        <v>5.1311475409836067</v>
      </c>
      <c r="H25" s="503">
        <f>tab20a!H25/366</f>
        <v>9.890710382513662</v>
      </c>
      <c r="I25" s="503">
        <f>tab20a!I25/366</f>
        <v>84.939890710382514</v>
      </c>
      <c r="J25" s="504">
        <f>tab20a!J25/366</f>
        <v>774.54644808743171</v>
      </c>
      <c r="K25" s="494">
        <f>tab20a!K25/366</f>
        <v>965.06010928961746</v>
      </c>
    </row>
    <row r="26" spans="1:11" ht="12.75" customHeight="1" x14ac:dyDescent="0.2">
      <c r="A26" s="361"/>
      <c r="B26" s="362" t="s">
        <v>226</v>
      </c>
      <c r="C26" s="363" t="s">
        <v>221</v>
      </c>
      <c r="D26" s="501">
        <f>tab20a!D26/366</f>
        <v>208.85519125683061</v>
      </c>
      <c r="E26" s="501">
        <f>tab20a!E26/366</f>
        <v>216.84153005464481</v>
      </c>
      <c r="F26" s="501">
        <f>tab20a!F26/366</f>
        <v>511.03278688524591</v>
      </c>
      <c r="G26" s="501">
        <f>tab20a!G26/366</f>
        <v>242.5928961748634</v>
      </c>
      <c r="H26" s="501">
        <f>tab20a!H26/366</f>
        <v>251.80601092896174</v>
      </c>
      <c r="I26" s="501">
        <f>tab20a!I26/366</f>
        <v>71.841530054644807</v>
      </c>
      <c r="J26" s="502">
        <f>tab20a!J26/366</f>
        <v>559.18852459016398</v>
      </c>
      <c r="K26" s="494">
        <f>tab20a!K26/366</f>
        <v>2062.1584699453551</v>
      </c>
    </row>
    <row r="27" spans="1:11" ht="12.75" customHeight="1" x14ac:dyDescent="0.2">
      <c r="A27" s="361"/>
      <c r="B27" s="362"/>
      <c r="C27" s="363" t="s">
        <v>222</v>
      </c>
      <c r="D27" s="501">
        <f>tab20a!D27/366</f>
        <v>6.8114754098360653</v>
      </c>
      <c r="E27" s="501">
        <f>tab20a!E27/366</f>
        <v>99.959016393442624</v>
      </c>
      <c r="F27" s="501">
        <f>tab20a!F27/366</f>
        <v>212.28961748633878</v>
      </c>
      <c r="G27" s="501">
        <f>tab20a!G27/366</f>
        <v>112.80601092896175</v>
      </c>
      <c r="H27" s="501">
        <f>tab20a!H27/366</f>
        <v>126.88797814207651</v>
      </c>
      <c r="I27" s="501">
        <f>tab20a!I27/366</f>
        <v>48.505464480874316</v>
      </c>
      <c r="J27" s="502">
        <f>tab20a!J27/366</f>
        <v>278.27049180327867</v>
      </c>
      <c r="K27" s="494">
        <f>tab20a!K27/366</f>
        <v>885.53005464480873</v>
      </c>
    </row>
    <row r="28" spans="1:11" ht="12.75" customHeight="1" x14ac:dyDescent="0.2">
      <c r="A28" s="361"/>
      <c r="B28" s="364"/>
      <c r="C28" s="365" t="s">
        <v>227</v>
      </c>
      <c r="D28" s="503">
        <f>tab20a!D28/366</f>
        <v>215.66666666666666</v>
      </c>
      <c r="E28" s="503">
        <f>tab20a!E28/366</f>
        <v>316.80054644808746</v>
      </c>
      <c r="F28" s="503">
        <f>tab20a!F28/366</f>
        <v>723.32240437158475</v>
      </c>
      <c r="G28" s="503">
        <f>tab20a!G28/366</f>
        <v>355.39890710382514</v>
      </c>
      <c r="H28" s="503">
        <f>tab20a!H28/366</f>
        <v>378.69398907103823</v>
      </c>
      <c r="I28" s="503">
        <f>tab20a!I28/366</f>
        <v>120.34699453551913</v>
      </c>
      <c r="J28" s="504">
        <f>tab20a!J28/366</f>
        <v>837.45901639344265</v>
      </c>
      <c r="K28" s="494">
        <f>tab20a!K28/366</f>
        <v>2947.688524590164</v>
      </c>
    </row>
    <row r="29" spans="1:11" ht="12.75" customHeight="1" x14ac:dyDescent="0.2">
      <c r="A29" s="361"/>
      <c r="B29" s="362" t="s">
        <v>236</v>
      </c>
      <c r="C29" s="382" t="s">
        <v>221</v>
      </c>
      <c r="D29" s="503">
        <f>tab20a!D29/366</f>
        <v>210.83879781420765</v>
      </c>
      <c r="E29" s="503">
        <f>tab20a!E29/366</f>
        <v>231.85245901639345</v>
      </c>
      <c r="F29" s="503">
        <f>tab20a!F29/366</f>
        <v>579.67759562841525</v>
      </c>
      <c r="G29" s="503">
        <f>tab20a!G29/366</f>
        <v>247.3360655737705</v>
      </c>
      <c r="H29" s="503">
        <f>tab20a!H29/366</f>
        <v>260.84153005464481</v>
      </c>
      <c r="I29" s="503">
        <f>tab20a!I29/366</f>
        <v>132.05464480874318</v>
      </c>
      <c r="J29" s="503">
        <f>tab20a!J29/366</f>
        <v>1100.9289617486338</v>
      </c>
      <c r="K29" s="494">
        <f>tab20a!K29/366</f>
        <v>2763.5300546448088</v>
      </c>
    </row>
    <row r="30" spans="1:11" ht="12.75" customHeight="1" x14ac:dyDescent="0.2">
      <c r="A30" s="361"/>
      <c r="B30" s="362"/>
      <c r="C30" s="382" t="s">
        <v>222</v>
      </c>
      <c r="D30" s="503">
        <f>tab20a!D30/366</f>
        <v>6.8114754098360653</v>
      </c>
      <c r="E30" s="503">
        <f>tab20a!E30/366</f>
        <v>102.58743169398907</v>
      </c>
      <c r="F30" s="503">
        <f>tab20a!F30/366</f>
        <v>214.57377049180329</v>
      </c>
      <c r="G30" s="503">
        <f>tab20a!G30/366</f>
        <v>113.19398907103825</v>
      </c>
      <c r="H30" s="503">
        <f>tab20a!H30/366</f>
        <v>127.7431693989071</v>
      </c>
      <c r="I30" s="503">
        <f>tab20a!I30/366</f>
        <v>73.232240437158467</v>
      </c>
      <c r="J30" s="503">
        <f>tab20a!J30/366</f>
        <v>511.07650273224044</v>
      </c>
      <c r="K30" s="494">
        <f>tab20a!K30/366</f>
        <v>1149.2185792349726</v>
      </c>
    </row>
    <row r="31" spans="1:11" ht="12.75" customHeight="1" x14ac:dyDescent="0.2">
      <c r="A31" s="366"/>
      <c r="B31" s="8"/>
      <c r="C31" s="367" t="s">
        <v>5</v>
      </c>
      <c r="D31" s="505">
        <f>tab20a!D31/366</f>
        <v>217.65027322404373</v>
      </c>
      <c r="E31" s="505">
        <f>tab20a!E31/366</f>
        <v>334.43989071038249</v>
      </c>
      <c r="F31" s="505">
        <f>tab20a!F31/366</f>
        <v>794.25136612021856</v>
      </c>
      <c r="G31" s="505">
        <f>tab20a!G31/366</f>
        <v>360.53005464480873</v>
      </c>
      <c r="H31" s="505">
        <f>tab20a!H31/366</f>
        <v>388.58469945355193</v>
      </c>
      <c r="I31" s="505">
        <f>tab20a!I31/366</f>
        <v>205.28688524590163</v>
      </c>
      <c r="J31" s="506">
        <f>tab20a!J31/366</f>
        <v>1612.0054644808743</v>
      </c>
      <c r="K31" s="498">
        <f>tab20a!K31/366</f>
        <v>3912.7486338797812</v>
      </c>
    </row>
    <row r="32" spans="1:11" ht="12.75" customHeight="1" x14ac:dyDescent="0.2">
      <c r="A32" s="576">
        <v>2013</v>
      </c>
      <c r="B32" s="360" t="s">
        <v>224</v>
      </c>
      <c r="C32" s="363" t="s">
        <v>221</v>
      </c>
      <c r="D32" s="499">
        <f>tab20a!D32/365</f>
        <v>2.0767123287671234</v>
      </c>
      <c r="E32" s="499">
        <f>tab20a!E32/365</f>
        <v>13.687671232876712</v>
      </c>
      <c r="F32" s="499">
        <f>tab20a!F32/365</f>
        <v>60.257534246575339</v>
      </c>
      <c r="G32" s="499">
        <f>tab20a!G32/365</f>
        <v>5.397260273972603</v>
      </c>
      <c r="H32" s="499">
        <f>tab20a!H32/365</f>
        <v>8.4657534246575334</v>
      </c>
      <c r="I32" s="499">
        <f>tab20a!I32/365</f>
        <v>57.909589041095892</v>
      </c>
      <c r="J32" s="500">
        <f>tab20a!J32/365</f>
        <v>474</v>
      </c>
      <c r="K32" s="491">
        <f>tab20a!K32/365</f>
        <v>621.79452054794524</v>
      </c>
    </row>
    <row r="33" spans="1:11" ht="12.75" customHeight="1" x14ac:dyDescent="0.2">
      <c r="A33" s="417"/>
      <c r="B33" s="362"/>
      <c r="C33" s="363" t="s">
        <v>222</v>
      </c>
      <c r="D33" s="287" t="s">
        <v>138</v>
      </c>
      <c r="E33" s="501">
        <f>tab20a!E33/365</f>
        <v>1.5315068493150685</v>
      </c>
      <c r="F33" s="501">
        <f>tab20a!F33/365</f>
        <v>2.1315068493150684</v>
      </c>
      <c r="G33" s="501">
        <f>tab20a!G33/365</f>
        <v>0.60821917808219184</v>
      </c>
      <c r="H33" s="501">
        <f>tab20a!H33/365</f>
        <v>0.84109589041095889</v>
      </c>
      <c r="I33" s="501">
        <f>tab20a!I33/365</f>
        <v>23.649315068493152</v>
      </c>
      <c r="J33" s="502">
        <f>tab20a!J33/365</f>
        <v>200.59178082191781</v>
      </c>
      <c r="K33" s="494">
        <f>tab20a!K33/365</f>
        <v>229.35342465753425</v>
      </c>
    </row>
    <row r="34" spans="1:11" ht="12.75" customHeight="1" x14ac:dyDescent="0.2">
      <c r="A34" s="417"/>
      <c r="B34" s="364"/>
      <c r="C34" s="365" t="s">
        <v>225</v>
      </c>
      <c r="D34" s="503">
        <f>tab20a!D34/365</f>
        <v>2.0767123287671234</v>
      </c>
      <c r="E34" s="503">
        <f>tab20a!E34/365</f>
        <v>15.219178082191782</v>
      </c>
      <c r="F34" s="503">
        <f>tab20a!F34/365</f>
        <v>62.389041095890413</v>
      </c>
      <c r="G34" s="503">
        <f>tab20a!G34/365</f>
        <v>6.0054794520547947</v>
      </c>
      <c r="H34" s="503">
        <f>tab20a!H34/365</f>
        <v>9.3068493150684937</v>
      </c>
      <c r="I34" s="503">
        <f>tab20a!I34/365</f>
        <v>81.558904109589037</v>
      </c>
      <c r="J34" s="504">
        <f>tab20a!J34/365</f>
        <v>674.59178082191784</v>
      </c>
      <c r="K34" s="494">
        <f>tab20a!K34/365</f>
        <v>851.14794520547946</v>
      </c>
    </row>
    <row r="35" spans="1:11" ht="12.75" customHeight="1" x14ac:dyDescent="0.2">
      <c r="A35" s="417"/>
      <c r="B35" s="362" t="s">
        <v>226</v>
      </c>
      <c r="C35" s="363" t="s">
        <v>221</v>
      </c>
      <c r="D35" s="501">
        <f>tab20a!D35/365</f>
        <v>191.93424657534246</v>
      </c>
      <c r="E35" s="501">
        <f>tab20a!E35/365</f>
        <v>203.56712328767122</v>
      </c>
      <c r="F35" s="501">
        <f>tab20a!F35/365</f>
        <v>497.40273972602739</v>
      </c>
      <c r="G35" s="501">
        <f>tab20a!G35/365</f>
        <v>226.67945205479452</v>
      </c>
      <c r="H35" s="501">
        <f>tab20a!H35/365</f>
        <v>240.24657534246575</v>
      </c>
      <c r="I35" s="501">
        <f>tab20a!I35/365</f>
        <v>67.61643835616438</v>
      </c>
      <c r="J35" s="502">
        <f>tab20a!J35/365</f>
        <v>589.158904109589</v>
      </c>
      <c r="K35" s="494">
        <f>tab20a!K35/365</f>
        <v>2016.6054794520549</v>
      </c>
    </row>
    <row r="36" spans="1:11" ht="12.75" customHeight="1" x14ac:dyDescent="0.2">
      <c r="A36" s="417"/>
      <c r="B36" s="362"/>
      <c r="C36" s="363" t="s">
        <v>222</v>
      </c>
      <c r="D36" s="501">
        <f>tab20a!D36/365</f>
        <v>7.624657534246575</v>
      </c>
      <c r="E36" s="501">
        <f>tab20a!E36/365</f>
        <v>72.441095890410963</v>
      </c>
      <c r="F36" s="501">
        <f>tab20a!F36/365</f>
        <v>167.86575342465753</v>
      </c>
      <c r="G36" s="501">
        <f>tab20a!G36/365</f>
        <v>100.43013698630136</v>
      </c>
      <c r="H36" s="501">
        <f>tab20a!H36/365</f>
        <v>102.77260273972603</v>
      </c>
      <c r="I36" s="501">
        <f>tab20a!I36/365</f>
        <v>48.791780821917811</v>
      </c>
      <c r="J36" s="502">
        <f>tab20a!J36/365</f>
        <v>283.41095890410958</v>
      </c>
      <c r="K36" s="494">
        <f>tab20a!K36/365</f>
        <v>783.33698630136985</v>
      </c>
    </row>
    <row r="37" spans="1:11" ht="12.75" customHeight="1" x14ac:dyDescent="0.2">
      <c r="A37" s="417"/>
      <c r="B37" s="364"/>
      <c r="C37" s="365" t="s">
        <v>227</v>
      </c>
      <c r="D37" s="503">
        <f>tab20a!D37/365</f>
        <v>199.55890410958904</v>
      </c>
      <c r="E37" s="503">
        <f>tab20a!E37/365</f>
        <v>276.00821917808219</v>
      </c>
      <c r="F37" s="503">
        <f>tab20a!F37/365</f>
        <v>665.26849315068489</v>
      </c>
      <c r="G37" s="503">
        <f>tab20a!G37/365</f>
        <v>327.10958904109589</v>
      </c>
      <c r="H37" s="503">
        <f>tab20a!H37/365</f>
        <v>343.01917808219179</v>
      </c>
      <c r="I37" s="503">
        <f>tab20a!I37/365</f>
        <v>116.40821917808219</v>
      </c>
      <c r="J37" s="504">
        <f>tab20a!J37/365</f>
        <v>872.56986301369864</v>
      </c>
      <c r="K37" s="494">
        <f>tab20a!K37/365</f>
        <v>2799.9424657534246</v>
      </c>
    </row>
    <row r="38" spans="1:11" ht="12.75" customHeight="1" x14ac:dyDescent="0.2">
      <c r="A38" s="417"/>
      <c r="B38" s="362" t="s">
        <v>236</v>
      </c>
      <c r="C38" s="382" t="s">
        <v>221</v>
      </c>
      <c r="D38" s="503">
        <f>tab20a!D38/365</f>
        <v>194.0109589041096</v>
      </c>
      <c r="E38" s="503">
        <f>tab20a!E38/365</f>
        <v>217.25479452054793</v>
      </c>
      <c r="F38" s="503">
        <f>tab20a!F38/365</f>
        <v>557.66027397260279</v>
      </c>
      <c r="G38" s="503">
        <f>tab20a!G38/365</f>
        <v>232.07671232876712</v>
      </c>
      <c r="H38" s="503">
        <f>tab20a!H38/365</f>
        <v>248.7123287671233</v>
      </c>
      <c r="I38" s="503">
        <f>tab20a!I38/365</f>
        <v>125.52602739726028</v>
      </c>
      <c r="J38" s="503">
        <f>tab20a!J38/365</f>
        <v>1063.158904109589</v>
      </c>
      <c r="K38" s="494">
        <f>tab20a!K38/365</f>
        <v>2638.4</v>
      </c>
    </row>
    <row r="39" spans="1:11" ht="12.75" customHeight="1" x14ac:dyDescent="0.2">
      <c r="A39" s="417"/>
      <c r="B39" s="362"/>
      <c r="C39" s="382" t="s">
        <v>222</v>
      </c>
      <c r="D39" s="503">
        <f>tab20a!D39/365</f>
        <v>7.624657534246575</v>
      </c>
      <c r="E39" s="503">
        <f>tab20a!E39/365</f>
        <v>73.972602739726028</v>
      </c>
      <c r="F39" s="503">
        <f>tab20a!F39/365</f>
        <v>169.99726027397261</v>
      </c>
      <c r="G39" s="503">
        <f>tab20a!G39/365</f>
        <v>101.03835616438356</v>
      </c>
      <c r="H39" s="503">
        <f>tab20a!H39/365</f>
        <v>103.61369863013698</v>
      </c>
      <c r="I39" s="503">
        <f>tab20a!I39/365</f>
        <v>72.441095890410963</v>
      </c>
      <c r="J39" s="503">
        <f>tab20a!J39/365</f>
        <v>484.00273972602741</v>
      </c>
      <c r="K39" s="494">
        <f>tab20a!K39/365</f>
        <v>1012.6904109589041</v>
      </c>
    </row>
    <row r="40" spans="1:11" ht="12.75" customHeight="1" x14ac:dyDescent="0.2">
      <c r="A40" s="417"/>
      <c r="B40" s="381"/>
      <c r="C40" s="367" t="s">
        <v>5</v>
      </c>
      <c r="D40" s="505">
        <f>tab20a!D40/365</f>
        <v>201.63561643835615</v>
      </c>
      <c r="E40" s="505">
        <f>tab20a!E40/365</f>
        <v>291.22739726027396</v>
      </c>
      <c r="F40" s="505">
        <f>tab20a!F40/365</f>
        <v>727.65753424657532</v>
      </c>
      <c r="G40" s="505">
        <f>tab20a!G40/365</f>
        <v>333.11506849315066</v>
      </c>
      <c r="H40" s="505">
        <f>tab20a!H40/365</f>
        <v>352.32602739726025</v>
      </c>
      <c r="I40" s="505">
        <f>tab20a!I40/365</f>
        <v>197.96712328767123</v>
      </c>
      <c r="J40" s="506">
        <f>tab20a!J40/365</f>
        <v>1547.1616438356164</v>
      </c>
      <c r="K40" s="498">
        <f>tab20a!K40/365</f>
        <v>3651.0904109589042</v>
      </c>
    </row>
    <row r="41" spans="1:11" ht="12.75" customHeight="1" x14ac:dyDescent="0.2">
      <c r="A41" s="359">
        <v>2014</v>
      </c>
      <c r="B41" s="360" t="s">
        <v>224</v>
      </c>
      <c r="C41" s="363" t="s">
        <v>221</v>
      </c>
      <c r="D41" s="499">
        <f>tab20a!D41/365</f>
        <v>2.3753424657534246</v>
      </c>
      <c r="E41" s="499">
        <f>tab20a!E41/365</f>
        <v>14.421917808219177</v>
      </c>
      <c r="F41" s="499">
        <f>tab20a!F41/365</f>
        <v>68.345205479452048</v>
      </c>
      <c r="G41" s="499">
        <f>tab20a!G41/365</f>
        <v>4.3671232876712329</v>
      </c>
      <c r="H41" s="499">
        <f>tab20a!H41/365</f>
        <v>8.7369863013698623</v>
      </c>
      <c r="I41" s="499">
        <f>tab20a!I41/365</f>
        <v>57.8</v>
      </c>
      <c r="J41" s="500">
        <f>tab20a!J41/365</f>
        <v>541.38082191780825</v>
      </c>
      <c r="K41" s="491">
        <f>tab20a!K41/365</f>
        <v>697.42739726027401</v>
      </c>
    </row>
    <row r="42" spans="1:11" x14ac:dyDescent="0.2">
      <c r="A42" s="361"/>
      <c r="B42" s="362"/>
      <c r="C42" s="363" t="s">
        <v>222</v>
      </c>
      <c r="D42" s="287" t="s">
        <v>138</v>
      </c>
      <c r="E42" s="501">
        <f>tab20a!E42/365</f>
        <v>0.9945205479452055</v>
      </c>
      <c r="F42" s="501">
        <f>tab20a!F42/365</f>
        <v>1.5424657534246575</v>
      </c>
      <c r="G42" s="501">
        <f>tab20a!G42/365</f>
        <v>1.6219178082191781</v>
      </c>
      <c r="H42" s="501">
        <f>tab20a!H42/365</f>
        <v>0.92328767123287669</v>
      </c>
      <c r="I42" s="501">
        <f>tab20a!I42/365</f>
        <v>19.161643835616438</v>
      </c>
      <c r="J42" s="502">
        <f>tab20a!J42/365</f>
        <v>165.32876712328766</v>
      </c>
      <c r="K42" s="494">
        <f>tab20a!K42/365</f>
        <v>189.57260273972602</v>
      </c>
    </row>
    <row r="43" spans="1:11" x14ac:dyDescent="0.2">
      <c r="A43" s="361"/>
      <c r="B43" s="364"/>
      <c r="C43" s="365" t="s">
        <v>225</v>
      </c>
      <c r="D43" s="503">
        <f>tab20a!D43/365</f>
        <v>2.3753424657534246</v>
      </c>
      <c r="E43" s="503">
        <f>tab20a!E43/365</f>
        <v>15.416438356164383</v>
      </c>
      <c r="F43" s="503">
        <f>tab20a!F43/365</f>
        <v>69.887671232876713</v>
      </c>
      <c r="G43" s="503">
        <f>tab20a!G43/365</f>
        <v>5.9890410958904106</v>
      </c>
      <c r="H43" s="503">
        <f>tab20a!H43/365</f>
        <v>9.6602739726027398</v>
      </c>
      <c r="I43" s="503">
        <f>tab20a!I43/365</f>
        <v>76.961643835616442</v>
      </c>
      <c r="J43" s="504">
        <f>tab20a!J43/365</f>
        <v>706.70958904109591</v>
      </c>
      <c r="K43" s="494">
        <f>tab20a!K43/365</f>
        <v>887</v>
      </c>
    </row>
    <row r="44" spans="1:11" x14ac:dyDescent="0.2">
      <c r="A44" s="361"/>
      <c r="B44" s="362" t="s">
        <v>226</v>
      </c>
      <c r="C44" s="363" t="s">
        <v>221</v>
      </c>
      <c r="D44" s="501">
        <f>tab20a!D44/365</f>
        <v>182.07123287671232</v>
      </c>
      <c r="E44" s="501">
        <f>tab20a!E44/365</f>
        <v>191.43835616438355</v>
      </c>
      <c r="F44" s="501">
        <f>tab20a!F44/365</f>
        <v>451.72328767123287</v>
      </c>
      <c r="G44" s="501">
        <f>tab20a!G44/365</f>
        <v>215.04657534246576</v>
      </c>
      <c r="H44" s="501">
        <f>tab20a!H44/365</f>
        <v>218.74246575342465</v>
      </c>
      <c r="I44" s="501">
        <f>tab20a!I44/365</f>
        <v>64.443835616438349</v>
      </c>
      <c r="J44" s="502">
        <f>tab20a!J44/365</f>
        <v>487.74794520547943</v>
      </c>
      <c r="K44" s="494">
        <f>tab20a!K44/365</f>
        <v>1811.2136986301371</v>
      </c>
    </row>
    <row r="45" spans="1:11" x14ac:dyDescent="0.2">
      <c r="A45" s="361"/>
      <c r="B45" s="362"/>
      <c r="C45" s="363" t="s">
        <v>222</v>
      </c>
      <c r="D45" s="501">
        <f>tab20a!D45/365</f>
        <v>6.6630136986301371</v>
      </c>
      <c r="E45" s="501">
        <f>tab20a!E45/365</f>
        <v>74.575342465753423</v>
      </c>
      <c r="F45" s="501">
        <f>tab20a!F45/365</f>
        <v>154.50684931506851</v>
      </c>
      <c r="G45" s="501">
        <f>tab20a!G45/365</f>
        <v>93.213698630136989</v>
      </c>
      <c r="H45" s="501">
        <f>tab20a!H45/365</f>
        <v>91.37534246575342</v>
      </c>
      <c r="I45" s="501">
        <f>tab20a!I45/365</f>
        <v>43.397260273972606</v>
      </c>
      <c r="J45" s="502">
        <f>tab20a!J45/365</f>
        <v>179.57260273972602</v>
      </c>
      <c r="K45" s="494">
        <f>tab20a!K45/365</f>
        <v>643.3041095890411</v>
      </c>
    </row>
    <row r="46" spans="1:11" x14ac:dyDescent="0.2">
      <c r="A46" s="361"/>
      <c r="B46" s="364"/>
      <c r="C46" s="365" t="s">
        <v>227</v>
      </c>
      <c r="D46" s="503">
        <f>tab20a!D46/365</f>
        <v>188.73424657534247</v>
      </c>
      <c r="E46" s="503">
        <f>tab20a!E46/365</f>
        <v>266.01369863013701</v>
      </c>
      <c r="F46" s="503">
        <f>tab20a!F46/365</f>
        <v>606.23013698630132</v>
      </c>
      <c r="G46" s="503">
        <f>tab20a!G46/365</f>
        <v>308.26027397260276</v>
      </c>
      <c r="H46" s="503">
        <f>tab20a!H46/365</f>
        <v>310.11780821917807</v>
      </c>
      <c r="I46" s="503">
        <f>tab20a!I46/365</f>
        <v>107.84109589041095</v>
      </c>
      <c r="J46" s="504">
        <f>tab20a!J46/365</f>
        <v>667.32054794520548</v>
      </c>
      <c r="K46" s="494">
        <f>tab20a!K46/365</f>
        <v>2454.5178082191783</v>
      </c>
    </row>
    <row r="47" spans="1:11" x14ac:dyDescent="0.2">
      <c r="A47" s="361"/>
      <c r="B47" s="362" t="s">
        <v>236</v>
      </c>
      <c r="C47" s="382" t="s">
        <v>221</v>
      </c>
      <c r="D47" s="503">
        <f>tab20a!D47/365</f>
        <v>184.44657534246576</v>
      </c>
      <c r="E47" s="503">
        <f>tab20a!E47/365</f>
        <v>205.86027397260273</v>
      </c>
      <c r="F47" s="503">
        <f>tab20a!F47/365</f>
        <v>520.06849315068496</v>
      </c>
      <c r="G47" s="503">
        <f>tab20a!G47/365</f>
        <v>219.41369863013699</v>
      </c>
      <c r="H47" s="503">
        <f>tab20a!H47/365</f>
        <v>227.47945205479451</v>
      </c>
      <c r="I47" s="503">
        <f>tab20a!I47/365</f>
        <v>122.24383561643836</v>
      </c>
      <c r="J47" s="503">
        <f>tab20a!J47/365</f>
        <v>1029.1287671232876</v>
      </c>
      <c r="K47" s="494">
        <f>tab20a!K47/365</f>
        <v>2508.6410958904112</v>
      </c>
    </row>
    <row r="48" spans="1:11" x14ac:dyDescent="0.2">
      <c r="A48" s="361"/>
      <c r="B48" s="362"/>
      <c r="C48" s="382" t="s">
        <v>222</v>
      </c>
      <c r="D48" s="503">
        <f>tab20a!D48/365</f>
        <v>6.6630136986301371</v>
      </c>
      <c r="E48" s="503">
        <f>tab20a!E48/365</f>
        <v>75.569863013698637</v>
      </c>
      <c r="F48" s="503">
        <f>tab20a!F48/365</f>
        <v>156.04931506849314</v>
      </c>
      <c r="G48" s="503">
        <f>tab20a!G48/365</f>
        <v>94.835616438356169</v>
      </c>
      <c r="H48" s="503">
        <f>tab20a!H48/365</f>
        <v>92.298630136986304</v>
      </c>
      <c r="I48" s="503">
        <f>tab20a!I48/365</f>
        <v>62.558904109589044</v>
      </c>
      <c r="J48" s="503">
        <f>tab20a!J48/365</f>
        <v>344.90136986301371</v>
      </c>
      <c r="K48" s="494">
        <f>tab20a!K48/365</f>
        <v>832.8767123287671</v>
      </c>
    </row>
    <row r="49" spans="1:11" x14ac:dyDescent="0.2">
      <c r="A49" s="366"/>
      <c r="B49" s="381"/>
      <c r="C49" s="367" t="s">
        <v>5</v>
      </c>
      <c r="D49" s="505">
        <f>tab20a!D49/365</f>
        <v>191.10958904109589</v>
      </c>
      <c r="E49" s="505">
        <f>tab20a!E49/365</f>
        <v>281.43013698630136</v>
      </c>
      <c r="F49" s="505">
        <f>tab20a!F49/365</f>
        <v>676.11780821917807</v>
      </c>
      <c r="G49" s="505">
        <f>tab20a!G49/365</f>
        <v>314.24931506849316</v>
      </c>
      <c r="H49" s="505">
        <f>tab20a!H49/365</f>
        <v>319.77808219178081</v>
      </c>
      <c r="I49" s="505">
        <f>tab20a!I49/365</f>
        <v>184.8027397260274</v>
      </c>
      <c r="J49" s="506">
        <f>tab20a!J49/365</f>
        <v>1374.0301369863014</v>
      </c>
      <c r="K49" s="498">
        <f>tab20a!K49/365</f>
        <v>3341.5178082191783</v>
      </c>
    </row>
    <row r="50" spans="1:11" x14ac:dyDescent="0.2">
      <c r="A50" s="359">
        <v>2015</v>
      </c>
      <c r="B50" s="360" t="s">
        <v>224</v>
      </c>
      <c r="C50" s="363" t="s">
        <v>221</v>
      </c>
      <c r="D50" s="499">
        <f>tab20a!D50/365</f>
        <v>3.0246575342465754</v>
      </c>
      <c r="E50" s="499">
        <f>tab20a!E50/365</f>
        <v>14.827397260273973</v>
      </c>
      <c r="F50" s="499">
        <f>tab20a!F50/365</f>
        <v>63.627397260273973</v>
      </c>
      <c r="G50" s="499">
        <f>tab20a!G50/365</f>
        <v>3.8849315068493149</v>
      </c>
      <c r="H50" s="499">
        <f>tab20a!H50/365</f>
        <v>9.4602739726027405</v>
      </c>
      <c r="I50" s="499">
        <f>tab20a!I50/365</f>
        <v>54.098630136986301</v>
      </c>
      <c r="J50" s="500">
        <f>tab20a!J50/365</f>
        <v>544.56986301369864</v>
      </c>
      <c r="K50" s="491">
        <f>tab20a!K50/365</f>
        <v>693.49315068493149</v>
      </c>
    </row>
    <row r="51" spans="1:11" x14ac:dyDescent="0.2">
      <c r="A51" s="361"/>
      <c r="B51" s="362"/>
      <c r="C51" s="363" t="s">
        <v>222</v>
      </c>
      <c r="D51" s="287" t="s">
        <v>138</v>
      </c>
      <c r="E51" s="501">
        <f>tab20a!E51/365</f>
        <v>1.5671232876712329</v>
      </c>
      <c r="F51" s="501">
        <f>tab20a!F51/365</f>
        <v>1.5178082191780822</v>
      </c>
      <c r="G51" s="501">
        <f>tab20a!G51/365</f>
        <v>1.832876712328767</v>
      </c>
      <c r="H51" s="501">
        <f>tab20a!H51/365</f>
        <v>0.90410958904109584</v>
      </c>
      <c r="I51" s="501">
        <f>tab20a!I51/365</f>
        <v>19.991780821917807</v>
      </c>
      <c r="J51" s="502">
        <f>tab20a!J51/365</f>
        <v>153.11506849315069</v>
      </c>
      <c r="K51" s="494">
        <f>tab20a!K51/365</f>
        <v>178.92876712328768</v>
      </c>
    </row>
    <row r="52" spans="1:11" x14ac:dyDescent="0.2">
      <c r="A52" s="361"/>
      <c r="B52" s="364"/>
      <c r="C52" s="365" t="s">
        <v>225</v>
      </c>
      <c r="D52" s="503">
        <f>tab20a!D52/365</f>
        <v>3.0246575342465754</v>
      </c>
      <c r="E52" s="503">
        <f>tab20a!E52/365</f>
        <v>16.394520547945206</v>
      </c>
      <c r="F52" s="503">
        <f>tab20a!F52/365</f>
        <v>65.145205479452059</v>
      </c>
      <c r="G52" s="503">
        <f>tab20a!G52/365</f>
        <v>5.7178082191780826</v>
      </c>
      <c r="H52" s="503">
        <f>tab20a!H52/365</f>
        <v>10.364383561643836</v>
      </c>
      <c r="I52" s="503">
        <f>tab20a!I52/365</f>
        <v>74.090410958904116</v>
      </c>
      <c r="J52" s="504">
        <f>tab20a!J52/365</f>
        <v>697.68493150684935</v>
      </c>
      <c r="K52" s="494">
        <f>tab20a!K52/365</f>
        <v>872.42191780821918</v>
      </c>
    </row>
    <row r="53" spans="1:11" x14ac:dyDescent="0.2">
      <c r="A53" s="361"/>
      <c r="B53" s="362" t="s">
        <v>226</v>
      </c>
      <c r="C53" s="363" t="s">
        <v>221</v>
      </c>
      <c r="D53" s="501">
        <f>tab20a!D53/365</f>
        <v>174.0958904109589</v>
      </c>
      <c r="E53" s="501">
        <f>tab20a!E53/365</f>
        <v>168.68493150684932</v>
      </c>
      <c r="F53" s="501">
        <f>tab20a!F53/365</f>
        <v>418.48219178082189</v>
      </c>
      <c r="G53" s="501">
        <f>tab20a!G53/365</f>
        <v>192.45205479452054</v>
      </c>
      <c r="H53" s="501">
        <f>tab20a!H53/365</f>
        <v>203.65479452054794</v>
      </c>
      <c r="I53" s="501">
        <f>tab20a!I53/365</f>
        <v>63.386301369863013</v>
      </c>
      <c r="J53" s="502">
        <f>tab20a!J53/365</f>
        <v>497.53698630136984</v>
      </c>
      <c r="K53" s="494">
        <f>tab20a!K53/365</f>
        <v>1718.2931506849316</v>
      </c>
    </row>
    <row r="54" spans="1:11" x14ac:dyDescent="0.2">
      <c r="A54" s="361"/>
      <c r="B54" s="362"/>
      <c r="C54" s="363" t="s">
        <v>222</v>
      </c>
      <c r="D54" s="501">
        <f>tab20a!D54/365</f>
        <v>6.8630136986301373</v>
      </c>
      <c r="E54" s="501">
        <f>tab20a!E54/365</f>
        <v>60.471232876712328</v>
      </c>
      <c r="F54" s="501">
        <f>tab20a!F54/365</f>
        <v>127.86575342465754</v>
      </c>
      <c r="G54" s="501">
        <f>tab20a!G54/365</f>
        <v>82.597260273972609</v>
      </c>
      <c r="H54" s="501">
        <f>tab20a!H54/365</f>
        <v>72.9945205479452</v>
      </c>
      <c r="I54" s="501">
        <f>tab20a!I54/365</f>
        <v>41.304109589041097</v>
      </c>
      <c r="J54" s="502">
        <f>tab20a!J54/365</f>
        <v>175.63835616438357</v>
      </c>
      <c r="K54" s="494">
        <f>tab20a!K54/365</f>
        <v>567.73424657534247</v>
      </c>
    </row>
    <row r="55" spans="1:11" x14ac:dyDescent="0.2">
      <c r="A55" s="361"/>
      <c r="B55" s="364"/>
      <c r="C55" s="365" t="s">
        <v>227</v>
      </c>
      <c r="D55" s="503">
        <f>tab20a!D55/365</f>
        <v>180.95890410958904</v>
      </c>
      <c r="E55" s="503">
        <f>tab20a!E55/365</f>
        <v>229.15616438356165</v>
      </c>
      <c r="F55" s="503">
        <f>tab20a!F55/365</f>
        <v>546.3479452054795</v>
      </c>
      <c r="G55" s="503">
        <f>tab20a!G55/365</f>
        <v>275.04931506849317</v>
      </c>
      <c r="H55" s="503">
        <f>tab20a!H55/365</f>
        <v>276.64931506849314</v>
      </c>
      <c r="I55" s="503">
        <f>tab20a!I55/365</f>
        <v>104.69041095890411</v>
      </c>
      <c r="J55" s="504">
        <f>tab20a!J55/365</f>
        <v>673.17534246575337</v>
      </c>
      <c r="K55" s="494">
        <f>tab20a!K55/365</f>
        <v>2286.027397260274</v>
      </c>
    </row>
    <row r="56" spans="1:11" x14ac:dyDescent="0.2">
      <c r="A56" s="361"/>
      <c r="B56" s="362" t="s">
        <v>236</v>
      </c>
      <c r="C56" s="382" t="s">
        <v>221</v>
      </c>
      <c r="D56" s="503">
        <f>tab20a!D56/365</f>
        <v>177.12054794520549</v>
      </c>
      <c r="E56" s="503">
        <f>tab20a!E56/365</f>
        <v>183.51232876712328</v>
      </c>
      <c r="F56" s="503">
        <f>tab20a!F56/365</f>
        <v>482.10958904109589</v>
      </c>
      <c r="G56" s="503">
        <f>tab20a!G56/365</f>
        <v>196.33698630136988</v>
      </c>
      <c r="H56" s="503">
        <f>tab20a!H56/365</f>
        <v>213.11506849315069</v>
      </c>
      <c r="I56" s="503">
        <f>tab20a!I56/365</f>
        <v>117.48493150684932</v>
      </c>
      <c r="J56" s="503">
        <f>tab20a!J56/365</f>
        <v>1042.1068493150685</v>
      </c>
      <c r="K56" s="494">
        <f>tab20a!K56/365</f>
        <v>2411.7863013698629</v>
      </c>
    </row>
    <row r="57" spans="1:11" x14ac:dyDescent="0.2">
      <c r="A57" s="361"/>
      <c r="B57" s="362"/>
      <c r="C57" s="382" t="s">
        <v>222</v>
      </c>
      <c r="D57" s="503">
        <f>tab20a!D57/365</f>
        <v>6.8630136986301373</v>
      </c>
      <c r="E57" s="503">
        <f>tab20a!E57/365</f>
        <v>62.038356164383565</v>
      </c>
      <c r="F57" s="503">
        <f>tab20a!F57/365</f>
        <v>129.38356164383561</v>
      </c>
      <c r="G57" s="503">
        <f>tab20a!G57/365</f>
        <v>84.430136986301363</v>
      </c>
      <c r="H57" s="503">
        <f>tab20a!H57/365</f>
        <v>73.898630136986299</v>
      </c>
      <c r="I57" s="503">
        <f>tab20a!I57/365</f>
        <v>61.295890410958904</v>
      </c>
      <c r="J57" s="503">
        <f>tab20a!J57/365</f>
        <v>328.75342465753425</v>
      </c>
      <c r="K57" s="494">
        <f>tab20a!K57/365</f>
        <v>746.66301369863015</v>
      </c>
    </row>
    <row r="58" spans="1:11" x14ac:dyDescent="0.2">
      <c r="A58" s="366"/>
      <c r="B58" s="381"/>
      <c r="C58" s="367" t="s">
        <v>5</v>
      </c>
      <c r="D58" s="505">
        <f>tab20a!D58/365</f>
        <v>183.98356164383563</v>
      </c>
      <c r="E58" s="505">
        <f>tab20a!E58/365</f>
        <v>245.55068493150685</v>
      </c>
      <c r="F58" s="505">
        <f>tab20a!F58/365</f>
        <v>611.49315068493149</v>
      </c>
      <c r="G58" s="505">
        <f>tab20a!G58/365</f>
        <v>280.76712328767121</v>
      </c>
      <c r="H58" s="505">
        <f>tab20a!H58/365</f>
        <v>287.01369863013701</v>
      </c>
      <c r="I58" s="505">
        <f>tab20a!I58/365</f>
        <v>178.78082191780823</v>
      </c>
      <c r="J58" s="506">
        <f>tab20a!J58/365</f>
        <v>1370.8602739726027</v>
      </c>
      <c r="K58" s="498">
        <f>tab20a!K58/365</f>
        <v>3158.449315068493</v>
      </c>
    </row>
    <row r="59" spans="1:11" x14ac:dyDescent="0.2">
      <c r="A59" s="592" t="s">
        <v>286</v>
      </c>
    </row>
    <row r="60" spans="1:11" x14ac:dyDescent="0.2">
      <c r="A60" s="593" t="s">
        <v>287</v>
      </c>
      <c r="D60" s="376"/>
      <c r="E60" s="376"/>
      <c r="F60" s="376"/>
      <c r="G60" s="376"/>
      <c r="H60" s="376"/>
      <c r="I60" s="376"/>
      <c r="J60" s="376"/>
      <c r="K60" s="376"/>
    </row>
  </sheetData>
  <mergeCells count="1">
    <mergeCell ref="A1:F2"/>
  </mergeCells>
  <pageMargins left="0.7" right="0.7" top="0.75" bottom="0.75" header="0.3" footer="0.3"/>
  <pageSetup paperSize="9" scale="63" orientation="landscape" r:id="rId1"/>
  <ignoredErrors>
    <ignoredError sqref="A5 A14 A23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3"/>
  <sheetViews>
    <sheetView zoomScaleNormal="100" workbookViewId="0">
      <selection activeCell="H1" sqref="H1"/>
    </sheetView>
  </sheetViews>
  <sheetFormatPr defaultRowHeight="11.25" x14ac:dyDescent="0.2"/>
  <cols>
    <col min="1" max="1" width="36" style="1" customWidth="1"/>
    <col min="2" max="7" width="14.5" style="1" customWidth="1"/>
    <col min="8" max="16384" width="9.33203125" style="1"/>
  </cols>
  <sheetData>
    <row r="1" spans="1:7" ht="17.25" customHeight="1" x14ac:dyDescent="0.25">
      <c r="A1" s="188" t="s">
        <v>339</v>
      </c>
      <c r="B1" s="7"/>
      <c r="C1" s="7"/>
      <c r="D1" s="7"/>
      <c r="E1" s="7"/>
      <c r="F1" s="7"/>
      <c r="G1" s="7"/>
    </row>
    <row r="2" spans="1:7" s="6" customFormat="1" ht="15" customHeight="1" x14ac:dyDescent="0.2">
      <c r="A2" s="384" t="s">
        <v>340</v>
      </c>
    </row>
    <row r="3" spans="1:7" s="147" customFormat="1" ht="17.25" customHeight="1" x14ac:dyDescent="0.2">
      <c r="A3" s="192"/>
      <c r="B3" s="749" t="s">
        <v>102</v>
      </c>
      <c r="C3" s="749"/>
      <c r="D3" s="749"/>
      <c r="E3" s="685" t="s">
        <v>103</v>
      </c>
      <c r="F3" s="686"/>
      <c r="G3" s="750"/>
    </row>
    <row r="4" spans="1:7" s="147" customFormat="1" ht="19.5" customHeight="1" x14ac:dyDescent="0.2">
      <c r="A4" s="191"/>
      <c r="B4" s="683" t="s">
        <v>237</v>
      </c>
      <c r="C4" s="747"/>
      <c r="D4" s="748"/>
      <c r="E4" s="683" t="s">
        <v>204</v>
      </c>
      <c r="F4" s="747"/>
      <c r="G4" s="748"/>
    </row>
    <row r="5" spans="1:7" s="147" customFormat="1" ht="20.25" customHeight="1" x14ac:dyDescent="0.2">
      <c r="A5" s="191" t="s">
        <v>1</v>
      </c>
      <c r="B5" s="160" t="s">
        <v>53</v>
      </c>
      <c r="C5" s="161" t="s">
        <v>110</v>
      </c>
      <c r="D5" s="162" t="s">
        <v>240</v>
      </c>
      <c r="E5" s="160" t="s">
        <v>53</v>
      </c>
      <c r="F5" s="161" t="s">
        <v>110</v>
      </c>
      <c r="G5" s="162" t="s">
        <v>240</v>
      </c>
    </row>
    <row r="6" spans="1:7" ht="53.25" customHeight="1" x14ac:dyDescent="0.2">
      <c r="A6" s="189" t="s">
        <v>144</v>
      </c>
      <c r="B6" s="190" t="s">
        <v>91</v>
      </c>
      <c r="C6" s="115" t="s">
        <v>149</v>
      </c>
      <c r="D6" s="123" t="s">
        <v>243</v>
      </c>
      <c r="E6" s="190" t="s">
        <v>91</v>
      </c>
      <c r="F6" s="115" t="s">
        <v>149</v>
      </c>
      <c r="G6" s="123" t="s">
        <v>243</v>
      </c>
    </row>
    <row r="7" spans="1:7" ht="12.75" x14ac:dyDescent="0.2">
      <c r="A7" s="97" t="s">
        <v>77</v>
      </c>
      <c r="B7" s="431">
        <v>30</v>
      </c>
      <c r="C7" s="432">
        <v>222.298</v>
      </c>
      <c r="D7" s="433">
        <v>327.27300000000002</v>
      </c>
      <c r="E7" s="507">
        <v>15299</v>
      </c>
      <c r="F7" s="508">
        <v>368817.21299999999</v>
      </c>
      <c r="G7" s="509">
        <v>607138.29200000002</v>
      </c>
    </row>
    <row r="8" spans="1:7" ht="12.75" x14ac:dyDescent="0.2">
      <c r="A8" s="97" t="s">
        <v>78</v>
      </c>
      <c r="B8" s="437">
        <v>6</v>
      </c>
      <c r="C8" s="436">
        <v>16.061</v>
      </c>
      <c r="D8" s="438">
        <v>20.542000000000002</v>
      </c>
      <c r="E8" s="287">
        <v>10955</v>
      </c>
      <c r="F8" s="300">
        <v>427506.95500000002</v>
      </c>
      <c r="G8" s="288">
        <v>775482.348</v>
      </c>
    </row>
    <row r="9" spans="1:7" ht="12.75" x14ac:dyDescent="0.2">
      <c r="A9" s="97" t="s">
        <v>79</v>
      </c>
      <c r="B9" s="437">
        <v>89</v>
      </c>
      <c r="C9" s="436">
        <v>1949.471</v>
      </c>
      <c r="D9" s="438">
        <v>1158.2170000000001</v>
      </c>
      <c r="E9" s="507">
        <v>25555</v>
      </c>
      <c r="F9" s="508">
        <v>330205.60399999999</v>
      </c>
      <c r="G9" s="509">
        <v>352641.402</v>
      </c>
    </row>
    <row r="10" spans="1:7" ht="12.75" x14ac:dyDescent="0.2">
      <c r="A10" s="98" t="s">
        <v>80</v>
      </c>
      <c r="B10" s="439">
        <f t="shared" ref="B10:D10" si="0">SUM(B7:B9)</f>
        <v>125</v>
      </c>
      <c r="C10" s="440">
        <f t="shared" si="0"/>
        <v>2187.83</v>
      </c>
      <c r="D10" s="441">
        <f t="shared" si="0"/>
        <v>1506.0320000000002</v>
      </c>
      <c r="E10" s="510">
        <f>SUM(E7:E9)</f>
        <v>51809</v>
      </c>
      <c r="F10" s="511">
        <f>SUM(F7:F9)</f>
        <v>1126529.7720000001</v>
      </c>
      <c r="G10" s="512">
        <f>SUM(G7:G9)</f>
        <v>1735262.0420000001</v>
      </c>
    </row>
    <row r="11" spans="1:7" ht="12.75" x14ac:dyDescent="0.2">
      <c r="A11" s="97"/>
      <c r="B11" s="437"/>
      <c r="C11" s="436"/>
      <c r="D11" s="438"/>
      <c r="E11" s="507"/>
      <c r="F11" s="508"/>
      <c r="G11" s="509"/>
    </row>
    <row r="12" spans="1:7" ht="12.75" x14ac:dyDescent="0.2">
      <c r="A12" s="97" t="s">
        <v>81</v>
      </c>
      <c r="B12" s="437">
        <v>41</v>
      </c>
      <c r="C12" s="436">
        <v>838.26700000000005</v>
      </c>
      <c r="D12" s="438">
        <v>152.88200000000001</v>
      </c>
      <c r="E12" s="507">
        <v>5553</v>
      </c>
      <c r="F12" s="300">
        <v>18511.29</v>
      </c>
      <c r="G12" s="288">
        <v>5191.71</v>
      </c>
    </row>
    <row r="13" spans="1:7" ht="12.75" x14ac:dyDescent="0.2">
      <c r="A13" s="97" t="s">
        <v>139</v>
      </c>
      <c r="B13" s="437">
        <v>153</v>
      </c>
      <c r="C13" s="436">
        <v>80.948999999999998</v>
      </c>
      <c r="D13" s="438">
        <v>17.41</v>
      </c>
      <c r="E13" s="507">
        <v>3312</v>
      </c>
      <c r="F13" s="508">
        <v>21637.010999999999</v>
      </c>
      <c r="G13" s="509">
        <v>2999.12</v>
      </c>
    </row>
    <row r="14" spans="1:7" ht="12.75" x14ac:dyDescent="0.2">
      <c r="A14" s="99" t="s">
        <v>92</v>
      </c>
      <c r="B14" s="437"/>
      <c r="C14" s="436"/>
      <c r="D14" s="438"/>
      <c r="E14" s="507"/>
      <c r="F14" s="508"/>
      <c r="G14" s="509"/>
    </row>
    <row r="15" spans="1:7" ht="12.75" x14ac:dyDescent="0.2">
      <c r="A15" s="98" t="s">
        <v>140</v>
      </c>
      <c r="B15" s="439">
        <f>SUM(B12:B14)</f>
        <v>194</v>
      </c>
      <c r="C15" s="440">
        <f>SUM(C12:C14)</f>
        <v>919.21600000000001</v>
      </c>
      <c r="D15" s="441">
        <f>SUM(D12:D14)</f>
        <v>170.292</v>
      </c>
      <c r="E15" s="510">
        <f>SUM(E12:E14)</f>
        <v>8865</v>
      </c>
      <c r="F15" s="511">
        <f>SUM(F12:F14)</f>
        <v>40148.300999999999</v>
      </c>
      <c r="G15" s="512">
        <f>SUM(G12:G13)</f>
        <v>8190.83</v>
      </c>
    </row>
    <row r="16" spans="1:7" ht="12.75" x14ac:dyDescent="0.2">
      <c r="A16" s="99" t="s">
        <v>12</v>
      </c>
      <c r="B16" s="437"/>
      <c r="C16" s="436"/>
      <c r="D16" s="438"/>
      <c r="E16" s="510"/>
      <c r="F16" s="511"/>
      <c r="G16" s="512"/>
    </row>
    <row r="17" spans="1:8" ht="12.75" x14ac:dyDescent="0.2">
      <c r="A17" s="97"/>
      <c r="B17" s="437"/>
      <c r="C17" s="436"/>
      <c r="D17" s="438"/>
      <c r="E17" s="507"/>
      <c r="F17" s="508"/>
      <c r="G17" s="509"/>
    </row>
    <row r="18" spans="1:8" ht="12.75" x14ac:dyDescent="0.2">
      <c r="A18" s="98" t="s">
        <v>141</v>
      </c>
      <c r="B18" s="439">
        <f t="shared" ref="B18:D18" si="1">SUM(B15,B10)</f>
        <v>319</v>
      </c>
      <c r="C18" s="443">
        <f t="shared" si="1"/>
        <v>3107.0459999999998</v>
      </c>
      <c r="D18" s="441">
        <f t="shared" si="1"/>
        <v>1676.3240000000001</v>
      </c>
      <c r="E18" s="510">
        <f>SUM(E15,E10)</f>
        <v>60674</v>
      </c>
      <c r="F18" s="511">
        <f>SUM(F15,F10)</f>
        <v>1166678.0730000001</v>
      </c>
      <c r="G18" s="512">
        <f>SUM(G15,G10)</f>
        <v>1743452.8720000002</v>
      </c>
    </row>
    <row r="19" spans="1:8" ht="12.75" x14ac:dyDescent="0.2">
      <c r="A19" s="100" t="s">
        <v>14</v>
      </c>
      <c r="B19" s="513"/>
      <c r="C19" s="514"/>
      <c r="D19" s="515"/>
      <c r="E19" s="513"/>
      <c r="F19" s="514"/>
      <c r="G19" s="515"/>
    </row>
    <row r="20" spans="1:8" ht="15.75" customHeight="1" x14ac:dyDescent="0.2">
      <c r="B20" s="7"/>
      <c r="C20" s="7"/>
      <c r="D20" s="7"/>
      <c r="E20" s="7"/>
      <c r="F20" s="7"/>
      <c r="G20" s="7"/>
    </row>
    <row r="21" spans="1:8" s="147" customFormat="1" ht="18.75" customHeight="1" x14ac:dyDescent="0.2">
      <c r="A21" s="192"/>
      <c r="B21" s="749" t="s">
        <v>105</v>
      </c>
      <c r="C21" s="749"/>
      <c r="D21" s="749"/>
      <c r="E21" s="685" t="s">
        <v>106</v>
      </c>
      <c r="F21" s="686"/>
      <c r="G21" s="750"/>
    </row>
    <row r="22" spans="1:8" s="147" customFormat="1" ht="17.25" customHeight="1" x14ac:dyDescent="0.2">
      <c r="A22" s="191"/>
      <c r="B22" s="683" t="s">
        <v>104</v>
      </c>
      <c r="C22" s="747"/>
      <c r="D22" s="748"/>
      <c r="E22" s="683" t="s">
        <v>203</v>
      </c>
      <c r="F22" s="747"/>
      <c r="G22" s="748"/>
    </row>
    <row r="23" spans="1:8" ht="18" customHeight="1" x14ac:dyDescent="0.2">
      <c r="A23" s="191" t="s">
        <v>1</v>
      </c>
      <c r="B23" s="160" t="s">
        <v>53</v>
      </c>
      <c r="C23" s="161" t="s">
        <v>110</v>
      </c>
      <c r="D23" s="162" t="s">
        <v>240</v>
      </c>
      <c r="E23" s="160" t="s">
        <v>53</v>
      </c>
      <c r="F23" s="161" t="s">
        <v>110</v>
      </c>
      <c r="G23" s="162" t="s">
        <v>240</v>
      </c>
    </row>
    <row r="24" spans="1:8" ht="47.25" customHeight="1" x14ac:dyDescent="0.2">
      <c r="A24" s="189" t="s">
        <v>144</v>
      </c>
      <c r="B24" s="190" t="s">
        <v>91</v>
      </c>
      <c r="C24" s="115" t="s">
        <v>149</v>
      </c>
      <c r="D24" s="123" t="s">
        <v>243</v>
      </c>
      <c r="E24" s="190" t="s">
        <v>91</v>
      </c>
      <c r="F24" s="115" t="s">
        <v>149</v>
      </c>
      <c r="G24" s="123" t="s">
        <v>243</v>
      </c>
    </row>
    <row r="25" spans="1:8" ht="12.75" x14ac:dyDescent="0.2">
      <c r="A25" s="97" t="s">
        <v>77</v>
      </c>
      <c r="B25" s="507">
        <f>B7+E7</f>
        <v>15329</v>
      </c>
      <c r="C25" s="508">
        <f>C7+F7</f>
        <v>369039.511</v>
      </c>
      <c r="D25" s="509">
        <f>D7+G7</f>
        <v>607465.56500000006</v>
      </c>
      <c r="E25" s="640">
        <f>B7/B25</f>
        <v>1.9570748254941614E-3</v>
      </c>
      <c r="F25" s="641">
        <f t="shared" ref="F25:G25" si="2">C7/C25</f>
        <v>6.0236910513356934E-4</v>
      </c>
      <c r="G25" s="626">
        <f t="shared" si="2"/>
        <v>5.3875152577578616E-4</v>
      </c>
    </row>
    <row r="26" spans="1:8" ht="12.75" x14ac:dyDescent="0.2">
      <c r="A26" s="97" t="s">
        <v>78</v>
      </c>
      <c r="B26" s="507">
        <f t="shared" ref="B26:B36" si="3">B8+E8</f>
        <v>10961</v>
      </c>
      <c r="C26" s="508">
        <f t="shared" ref="C26:C36" si="4">C8+F8</f>
        <v>427523.016</v>
      </c>
      <c r="D26" s="509">
        <f t="shared" ref="D26:D36" si="5">D8+G8</f>
        <v>775502.89</v>
      </c>
      <c r="E26" s="640">
        <f t="shared" ref="E26:E36" si="6">B8/B26</f>
        <v>5.4739531064683876E-4</v>
      </c>
      <c r="F26" s="641">
        <f t="shared" ref="F26:F36" si="7">C8/C26</f>
        <v>3.7567568058137016E-5</v>
      </c>
      <c r="G26" s="626">
        <f t="shared" ref="G26:G36" si="8">D8/D26</f>
        <v>2.6488618243576116E-5</v>
      </c>
    </row>
    <row r="27" spans="1:8" ht="12.75" x14ac:dyDescent="0.2">
      <c r="A27" s="97" t="s">
        <v>79</v>
      </c>
      <c r="B27" s="507">
        <f t="shared" si="3"/>
        <v>25644</v>
      </c>
      <c r="C27" s="508">
        <f t="shared" si="4"/>
        <v>332155.07500000001</v>
      </c>
      <c r="D27" s="509">
        <f t="shared" si="5"/>
        <v>353799.61900000001</v>
      </c>
      <c r="E27" s="640">
        <f t="shared" si="6"/>
        <v>3.4705974107003589E-3</v>
      </c>
      <c r="F27" s="641">
        <f t="shared" si="7"/>
        <v>5.8691591570593947E-3</v>
      </c>
      <c r="G27" s="626">
        <f t="shared" si="8"/>
        <v>3.2736524795409687E-3</v>
      </c>
    </row>
    <row r="28" spans="1:8" ht="12.75" x14ac:dyDescent="0.2">
      <c r="A28" s="98" t="s">
        <v>80</v>
      </c>
      <c r="B28" s="510">
        <f t="shared" si="3"/>
        <v>51934</v>
      </c>
      <c r="C28" s="511">
        <f t="shared" si="4"/>
        <v>1128717.6020000002</v>
      </c>
      <c r="D28" s="512">
        <f t="shared" si="5"/>
        <v>1736768.074</v>
      </c>
      <c r="E28" s="642">
        <f t="shared" si="6"/>
        <v>2.406901066738553E-3</v>
      </c>
      <c r="F28" s="643">
        <f t="shared" si="7"/>
        <v>1.93833249000754E-3</v>
      </c>
      <c r="G28" s="644">
        <f t="shared" si="8"/>
        <v>8.6714629462954999E-4</v>
      </c>
    </row>
    <row r="29" spans="1:8" ht="12.75" x14ac:dyDescent="0.2">
      <c r="A29" s="97"/>
      <c r="B29" s="507"/>
      <c r="C29" s="508"/>
      <c r="D29" s="509"/>
      <c r="E29" s="640"/>
      <c r="F29" s="641"/>
      <c r="G29" s="626"/>
    </row>
    <row r="30" spans="1:8" ht="12.75" x14ac:dyDescent="0.2">
      <c r="A30" s="97" t="s">
        <v>81</v>
      </c>
      <c r="B30" s="507">
        <f t="shared" si="3"/>
        <v>5594</v>
      </c>
      <c r="C30" s="508">
        <f t="shared" si="4"/>
        <v>19349.557000000001</v>
      </c>
      <c r="D30" s="509">
        <f t="shared" si="5"/>
        <v>5344.5919999999996</v>
      </c>
      <c r="E30" s="640">
        <f t="shared" si="6"/>
        <v>7.329281372899535E-3</v>
      </c>
      <c r="F30" s="641">
        <f t="shared" si="7"/>
        <v>4.3322283812492451E-2</v>
      </c>
      <c r="G30" s="626">
        <f t="shared" si="8"/>
        <v>2.8604989866392049E-2</v>
      </c>
    </row>
    <row r="31" spans="1:8" ht="12.75" x14ac:dyDescent="0.2">
      <c r="A31" s="97" t="s">
        <v>139</v>
      </c>
      <c r="B31" s="507">
        <f t="shared" si="3"/>
        <v>3465</v>
      </c>
      <c r="C31" s="508">
        <f t="shared" si="4"/>
        <v>21717.96</v>
      </c>
      <c r="D31" s="509">
        <f t="shared" si="5"/>
        <v>3016.5299999999997</v>
      </c>
      <c r="E31" s="640">
        <f t="shared" si="6"/>
        <v>4.4155844155844157E-2</v>
      </c>
      <c r="F31" s="641">
        <f t="shared" si="7"/>
        <v>3.7272837780344009E-3</v>
      </c>
      <c r="G31" s="626">
        <f t="shared" si="8"/>
        <v>5.7715321909611378E-3</v>
      </c>
      <c r="H31" s="627"/>
    </row>
    <row r="32" spans="1:8" ht="12.75" x14ac:dyDescent="0.2">
      <c r="A32" s="99" t="s">
        <v>92</v>
      </c>
      <c r="B32" s="507"/>
      <c r="C32" s="508"/>
      <c r="D32" s="509"/>
      <c r="E32" s="640"/>
      <c r="F32" s="641"/>
      <c r="G32" s="626"/>
    </row>
    <row r="33" spans="1:7" ht="12.75" x14ac:dyDescent="0.2">
      <c r="A33" s="98" t="s">
        <v>140</v>
      </c>
      <c r="B33" s="510">
        <f t="shared" si="3"/>
        <v>9059</v>
      </c>
      <c r="C33" s="511">
        <f t="shared" si="4"/>
        <v>41067.517</v>
      </c>
      <c r="D33" s="512">
        <f t="shared" si="5"/>
        <v>8361.1219999999994</v>
      </c>
      <c r="E33" s="642">
        <f t="shared" si="6"/>
        <v>2.1415167237001875E-2</v>
      </c>
      <c r="F33" s="643">
        <f t="shared" si="7"/>
        <v>2.2383043026438634E-2</v>
      </c>
      <c r="G33" s="644">
        <f t="shared" si="8"/>
        <v>2.036712297703586E-2</v>
      </c>
    </row>
    <row r="34" spans="1:7" ht="12.75" x14ac:dyDescent="0.2">
      <c r="A34" s="99" t="s">
        <v>12</v>
      </c>
      <c r="B34" s="507"/>
      <c r="C34" s="508"/>
      <c r="D34" s="509"/>
      <c r="E34" s="640"/>
      <c r="F34" s="641"/>
      <c r="G34" s="626"/>
    </row>
    <row r="35" spans="1:7" ht="12.75" x14ac:dyDescent="0.2">
      <c r="A35" s="97"/>
      <c r="B35" s="507"/>
      <c r="C35" s="508"/>
      <c r="D35" s="509"/>
      <c r="E35" s="640"/>
      <c r="F35" s="641"/>
      <c r="G35" s="626"/>
    </row>
    <row r="36" spans="1:7" ht="12.75" x14ac:dyDescent="0.2">
      <c r="A36" s="98" t="s">
        <v>141</v>
      </c>
      <c r="B36" s="510">
        <f t="shared" si="3"/>
        <v>60993</v>
      </c>
      <c r="C36" s="511">
        <f t="shared" si="4"/>
        <v>1169785.1190000002</v>
      </c>
      <c r="D36" s="512">
        <f t="shared" si="5"/>
        <v>1745129.1960000002</v>
      </c>
      <c r="E36" s="642">
        <f t="shared" si="6"/>
        <v>5.2301083730919937E-3</v>
      </c>
      <c r="F36" s="643">
        <f t="shared" si="7"/>
        <v>2.6560826852166509E-3</v>
      </c>
      <c r="G36" s="644">
        <f t="shared" si="8"/>
        <v>9.6057300734082721E-4</v>
      </c>
    </row>
    <row r="37" spans="1:7" ht="12.75" x14ac:dyDescent="0.2">
      <c r="A37" s="100" t="s">
        <v>14</v>
      </c>
      <c r="B37" s="513"/>
      <c r="C37" s="514"/>
      <c r="D37" s="515"/>
      <c r="E37" s="645"/>
      <c r="F37" s="646"/>
      <c r="G37" s="647"/>
    </row>
    <row r="38" spans="1:7" ht="12.75" x14ac:dyDescent="0.2">
      <c r="A38" s="7" t="s">
        <v>411</v>
      </c>
    </row>
    <row r="39" spans="1:7" ht="12.75" x14ac:dyDescent="0.2">
      <c r="A39" s="355" t="s">
        <v>403</v>
      </c>
    </row>
    <row r="40" spans="1:7" ht="12.75" customHeight="1" x14ac:dyDescent="0.2">
      <c r="A40" s="7" t="s">
        <v>412</v>
      </c>
      <c r="B40" s="571"/>
      <c r="C40" s="571"/>
      <c r="D40" s="571"/>
      <c r="E40" s="571"/>
      <c r="F40" s="571"/>
      <c r="G40" s="571"/>
    </row>
    <row r="41" spans="1:7" ht="12.75" customHeight="1" x14ac:dyDescent="0.2">
      <c r="A41" s="7" t="s">
        <v>408</v>
      </c>
      <c r="B41" s="571"/>
      <c r="C41" s="571"/>
      <c r="D41" s="571"/>
      <c r="E41" s="571"/>
      <c r="F41" s="571"/>
      <c r="G41" s="571"/>
    </row>
    <row r="42" spans="1:7" ht="12.75" customHeight="1" x14ac:dyDescent="0.2">
      <c r="A42" s="355" t="s">
        <v>409</v>
      </c>
      <c r="B42" s="571"/>
      <c r="C42" s="571"/>
      <c r="D42" s="571"/>
      <c r="E42" s="571"/>
      <c r="F42" s="571"/>
      <c r="G42" s="571"/>
    </row>
    <row r="43" spans="1:7" ht="12.75" x14ac:dyDescent="0.2">
      <c r="A43" s="355" t="s">
        <v>410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42"/>
  <sheetViews>
    <sheetView zoomScaleNormal="100" workbookViewId="0">
      <selection sqref="A1:I2"/>
    </sheetView>
  </sheetViews>
  <sheetFormatPr defaultRowHeight="11.25" x14ac:dyDescent="0.2"/>
  <cols>
    <col min="1" max="1" width="10" style="1" customWidth="1"/>
    <col min="2" max="12" width="12.5" style="1" customWidth="1"/>
    <col min="13" max="13" width="15.5" style="1" customWidth="1"/>
    <col min="14" max="16" width="9.33203125" style="1"/>
    <col min="17" max="17" width="8.5" style="1" customWidth="1"/>
    <col min="18" max="16384" width="9.33203125" style="1"/>
  </cols>
  <sheetData>
    <row r="1" spans="1:15" ht="15" customHeight="1" x14ac:dyDescent="0.2">
      <c r="A1" s="696" t="s">
        <v>341</v>
      </c>
      <c r="B1" s="701"/>
      <c r="C1" s="701"/>
      <c r="D1" s="701"/>
      <c r="E1" s="701"/>
      <c r="F1" s="701"/>
      <c r="G1" s="701"/>
      <c r="H1" s="701"/>
      <c r="I1" s="701"/>
    </row>
    <row r="2" spans="1:15" ht="18" customHeight="1" x14ac:dyDescent="0.2">
      <c r="A2" s="701"/>
      <c r="B2" s="701"/>
      <c r="C2" s="701"/>
      <c r="D2" s="701"/>
      <c r="E2" s="701"/>
      <c r="F2" s="701"/>
      <c r="G2" s="701"/>
      <c r="H2" s="701"/>
      <c r="I2" s="701"/>
    </row>
    <row r="3" spans="1:15" ht="15.75" customHeight="1" x14ac:dyDescent="0.2">
      <c r="A3" s="385" t="s">
        <v>342</v>
      </c>
    </row>
    <row r="4" spans="1:15" ht="31.5" customHeight="1" x14ac:dyDescent="0.2">
      <c r="A4" s="193" t="s">
        <v>107</v>
      </c>
      <c r="B4" s="194" t="s">
        <v>93</v>
      </c>
      <c r="C4" s="194" t="s">
        <v>230</v>
      </c>
      <c r="D4" s="194" t="s">
        <v>232</v>
      </c>
      <c r="E4" s="194" t="s">
        <v>94</v>
      </c>
      <c r="F4" s="194" t="s">
        <v>95</v>
      </c>
      <c r="G4" s="195" t="s">
        <v>135</v>
      </c>
      <c r="H4" s="194" t="s">
        <v>96</v>
      </c>
      <c r="I4" s="195" t="s">
        <v>414</v>
      </c>
      <c r="J4" s="194" t="s">
        <v>89</v>
      </c>
      <c r="K4" s="194" t="s">
        <v>97</v>
      </c>
      <c r="L4" s="195" t="s">
        <v>134</v>
      </c>
      <c r="M4" s="196" t="s">
        <v>5</v>
      </c>
    </row>
    <row r="5" spans="1:15" s="35" customFormat="1" ht="29.25" customHeight="1" x14ac:dyDescent="0.2">
      <c r="A5" s="197" t="s">
        <v>98</v>
      </c>
      <c r="B5" s="198" t="s">
        <v>99</v>
      </c>
      <c r="C5" s="198" t="s">
        <v>231</v>
      </c>
      <c r="D5" s="198" t="s">
        <v>232</v>
      </c>
      <c r="E5" s="198" t="s">
        <v>100</v>
      </c>
      <c r="F5" s="198" t="s">
        <v>90</v>
      </c>
      <c r="G5" s="199" t="s">
        <v>136</v>
      </c>
      <c r="H5" s="198" t="s">
        <v>96</v>
      </c>
      <c r="I5" s="199" t="s">
        <v>415</v>
      </c>
      <c r="J5" s="198" t="s">
        <v>89</v>
      </c>
      <c r="K5" s="198" t="s">
        <v>88</v>
      </c>
      <c r="L5" s="199" t="s">
        <v>137</v>
      </c>
      <c r="M5" s="200" t="s">
        <v>42</v>
      </c>
    </row>
    <row r="6" spans="1:15" ht="12.75" customHeight="1" x14ac:dyDescent="0.2">
      <c r="A6" s="302">
        <v>1990</v>
      </c>
      <c r="B6" s="508">
        <v>2920</v>
      </c>
      <c r="C6" s="508" t="s">
        <v>147</v>
      </c>
      <c r="D6" s="508" t="s">
        <v>147</v>
      </c>
      <c r="E6" s="508">
        <v>100625.579</v>
      </c>
      <c r="F6" s="508">
        <v>20023.368999999999</v>
      </c>
      <c r="G6" s="508">
        <v>17214.615000000002</v>
      </c>
      <c r="H6" s="508">
        <v>14538.618</v>
      </c>
      <c r="I6" s="508">
        <v>104180.272</v>
      </c>
      <c r="J6" s="508">
        <v>9222.1029999999992</v>
      </c>
      <c r="K6" s="508">
        <v>21099.003000000001</v>
      </c>
      <c r="L6" s="508">
        <v>105292.87899999996</v>
      </c>
      <c r="M6" s="516">
        <f t="shared" ref="M6:M28" si="0">SUM(B6:L6)</f>
        <v>395116.43799999997</v>
      </c>
      <c r="N6" s="356"/>
    </row>
    <row r="7" spans="1:15" ht="12.75" customHeight="1" x14ac:dyDescent="0.2">
      <c r="A7" s="302">
        <v>1991</v>
      </c>
      <c r="B7" s="508">
        <v>3203</v>
      </c>
      <c r="C7" s="508" t="s">
        <v>147</v>
      </c>
      <c r="D7" s="508" t="s">
        <v>147</v>
      </c>
      <c r="E7" s="508">
        <v>102968.55899999999</v>
      </c>
      <c r="F7" s="508">
        <v>19126.321</v>
      </c>
      <c r="G7" s="508">
        <v>17506.841</v>
      </c>
      <c r="H7" s="508">
        <v>14048.978999999999</v>
      </c>
      <c r="I7" s="508">
        <v>110742.518</v>
      </c>
      <c r="J7" s="508">
        <v>9927.4560000000001</v>
      </c>
      <c r="K7" s="508">
        <v>20237</v>
      </c>
      <c r="L7" s="508">
        <v>106712.11499999999</v>
      </c>
      <c r="M7" s="512">
        <f t="shared" si="0"/>
        <v>404472.78899999999</v>
      </c>
      <c r="N7" s="356"/>
    </row>
    <row r="8" spans="1:15" ht="12.75" customHeight="1" x14ac:dyDescent="0.2">
      <c r="A8" s="302">
        <v>1992</v>
      </c>
      <c r="B8" s="508">
        <v>3044</v>
      </c>
      <c r="C8" s="508" t="s">
        <v>147</v>
      </c>
      <c r="D8" s="508" t="s">
        <v>147</v>
      </c>
      <c r="E8" s="508">
        <v>100425.11900000001</v>
      </c>
      <c r="F8" s="508">
        <v>18659.46</v>
      </c>
      <c r="G8" s="508">
        <v>17440.347000000002</v>
      </c>
      <c r="H8" s="508">
        <v>13615.632</v>
      </c>
      <c r="I8" s="508">
        <v>116655.25599999999</v>
      </c>
      <c r="J8" s="508">
        <v>9812.0300000000007</v>
      </c>
      <c r="K8" s="508">
        <v>20599.661</v>
      </c>
      <c r="L8" s="508">
        <v>111706.40900000004</v>
      </c>
      <c r="M8" s="512">
        <f t="shared" si="0"/>
        <v>411957.91400000011</v>
      </c>
      <c r="N8" s="356"/>
    </row>
    <row r="9" spans="1:15" ht="12.75" customHeight="1" x14ac:dyDescent="0.2">
      <c r="A9" s="302">
        <v>1993</v>
      </c>
      <c r="B9" s="508">
        <v>2339</v>
      </c>
      <c r="C9" s="508" t="s">
        <v>147</v>
      </c>
      <c r="D9" s="508" t="s">
        <v>147</v>
      </c>
      <c r="E9" s="508">
        <v>100436.78200000001</v>
      </c>
      <c r="F9" s="508">
        <v>19126.241000000002</v>
      </c>
      <c r="G9" s="508">
        <v>17527.145</v>
      </c>
      <c r="H9" s="508">
        <v>13208.915999999999</v>
      </c>
      <c r="I9" s="508">
        <v>121067.40300000001</v>
      </c>
      <c r="J9" s="508">
        <v>10215.466</v>
      </c>
      <c r="K9" s="508">
        <v>21787.748</v>
      </c>
      <c r="L9" s="508">
        <v>113127.82399999996</v>
      </c>
      <c r="M9" s="512">
        <f t="shared" si="0"/>
        <v>418836.52500000002</v>
      </c>
      <c r="N9" s="356"/>
      <c r="O9" s="392"/>
    </row>
    <row r="10" spans="1:15" ht="12.75" customHeight="1" x14ac:dyDescent="0.2">
      <c r="A10" s="302">
        <v>1994</v>
      </c>
      <c r="B10" s="508">
        <v>2711</v>
      </c>
      <c r="C10" s="508" t="s">
        <v>147</v>
      </c>
      <c r="D10" s="508" t="s">
        <v>147</v>
      </c>
      <c r="E10" s="508">
        <v>97737.866999999998</v>
      </c>
      <c r="F10" s="508">
        <v>18258.855</v>
      </c>
      <c r="G10" s="508">
        <v>17692.004000000001</v>
      </c>
      <c r="H10" s="508">
        <v>12308.169</v>
      </c>
      <c r="I10" s="508">
        <v>125661.738</v>
      </c>
      <c r="J10" s="508">
        <v>10090.037</v>
      </c>
      <c r="K10" s="508">
        <v>23201.752</v>
      </c>
      <c r="L10" s="508">
        <v>117716.22900000005</v>
      </c>
      <c r="M10" s="512">
        <f t="shared" si="0"/>
        <v>425377.65100000001</v>
      </c>
      <c r="N10" s="356"/>
    </row>
    <row r="11" spans="1:15" ht="12.75" customHeight="1" x14ac:dyDescent="0.2">
      <c r="A11" s="302">
        <v>1995</v>
      </c>
      <c r="B11" s="508">
        <v>2882</v>
      </c>
      <c r="C11" s="508" t="s">
        <v>147</v>
      </c>
      <c r="D11" s="508" t="s">
        <v>147</v>
      </c>
      <c r="E11" s="508">
        <v>98549.429000000004</v>
      </c>
      <c r="F11" s="508">
        <v>17765.03</v>
      </c>
      <c r="G11" s="508">
        <v>17374.855</v>
      </c>
      <c r="H11" s="508">
        <v>11637.423000000001</v>
      </c>
      <c r="I11" s="508">
        <v>130772.424</v>
      </c>
      <c r="J11" s="508">
        <v>10086.047</v>
      </c>
      <c r="K11" s="508">
        <v>25458.795999999998</v>
      </c>
      <c r="L11" s="508">
        <v>123131.51299999998</v>
      </c>
      <c r="M11" s="512">
        <f t="shared" si="0"/>
        <v>437657.51699999999</v>
      </c>
      <c r="N11" s="356"/>
    </row>
    <row r="12" spans="1:15" ht="12.75" customHeight="1" x14ac:dyDescent="0.2">
      <c r="A12" s="302">
        <v>1996</v>
      </c>
      <c r="B12" s="508">
        <v>2948</v>
      </c>
      <c r="C12" s="508" t="s">
        <v>147</v>
      </c>
      <c r="D12" s="508" t="s">
        <v>147</v>
      </c>
      <c r="E12" s="508">
        <v>99162.721999999994</v>
      </c>
      <c r="F12" s="508">
        <v>17518.655999999999</v>
      </c>
      <c r="G12" s="508">
        <v>17724.584999999999</v>
      </c>
      <c r="H12" s="508">
        <v>11499.299000000001</v>
      </c>
      <c r="I12" s="508">
        <v>140062.99299999999</v>
      </c>
      <c r="J12" s="508">
        <v>10455.937</v>
      </c>
      <c r="K12" s="508">
        <v>25532.637999999999</v>
      </c>
      <c r="L12" s="508">
        <v>126802.60799999995</v>
      </c>
      <c r="M12" s="512">
        <f t="shared" si="0"/>
        <v>451707.43799999991</v>
      </c>
      <c r="N12" s="356"/>
    </row>
    <row r="13" spans="1:15" ht="12.75" customHeight="1" x14ac:dyDescent="0.2">
      <c r="A13" s="302">
        <v>1997</v>
      </c>
      <c r="B13" s="508">
        <v>2642</v>
      </c>
      <c r="C13" s="508" t="s">
        <v>147</v>
      </c>
      <c r="D13" s="508" t="s">
        <v>147</v>
      </c>
      <c r="E13" s="508">
        <v>102111.538</v>
      </c>
      <c r="F13" s="508">
        <v>17691.64</v>
      </c>
      <c r="G13" s="508">
        <v>17201.848999999998</v>
      </c>
      <c r="H13" s="508">
        <v>11807.993</v>
      </c>
      <c r="I13" s="508">
        <v>148085.432</v>
      </c>
      <c r="J13" s="508">
        <v>10261.866</v>
      </c>
      <c r="K13" s="508">
        <v>26910.333999999999</v>
      </c>
      <c r="L13" s="508">
        <v>129201.95999999996</v>
      </c>
      <c r="M13" s="512">
        <f t="shared" si="0"/>
        <v>465914.61199999991</v>
      </c>
      <c r="N13" s="356"/>
    </row>
    <row r="14" spans="1:15" ht="12.75" customHeight="1" x14ac:dyDescent="0.2">
      <c r="A14" s="302">
        <v>1998</v>
      </c>
      <c r="B14" s="508">
        <v>2708</v>
      </c>
      <c r="C14" s="508" t="s">
        <v>147</v>
      </c>
      <c r="D14" s="508" t="s">
        <v>147</v>
      </c>
      <c r="E14" s="508">
        <v>104570.82399999999</v>
      </c>
      <c r="F14" s="508">
        <v>16926.566999999999</v>
      </c>
      <c r="G14" s="508">
        <v>16295.870999999999</v>
      </c>
      <c r="H14" s="508">
        <v>11698.352999999999</v>
      </c>
      <c r="I14" s="508">
        <v>151808.361</v>
      </c>
      <c r="J14" s="508">
        <v>10484.315000000001</v>
      </c>
      <c r="K14" s="508">
        <v>28648</v>
      </c>
      <c r="L14" s="508">
        <v>132959.53900000005</v>
      </c>
      <c r="M14" s="512">
        <f t="shared" si="0"/>
        <v>476099.83000000007</v>
      </c>
      <c r="N14" s="356"/>
    </row>
    <row r="15" spans="1:15" ht="12.75" customHeight="1" x14ac:dyDescent="0.2">
      <c r="A15" s="302">
        <v>1999</v>
      </c>
      <c r="B15" s="508">
        <v>2861</v>
      </c>
      <c r="C15" s="508" t="s">
        <v>147</v>
      </c>
      <c r="D15" s="508" t="s">
        <v>147</v>
      </c>
      <c r="E15" s="508">
        <v>104270.713</v>
      </c>
      <c r="F15" s="508">
        <v>16510.71</v>
      </c>
      <c r="G15" s="508">
        <v>16429.937000000002</v>
      </c>
      <c r="H15" s="508">
        <v>10818.822</v>
      </c>
      <c r="I15" s="508">
        <v>154930.929</v>
      </c>
      <c r="J15" s="508">
        <v>11395.846</v>
      </c>
      <c r="K15" s="508">
        <v>30280.36</v>
      </c>
      <c r="L15" s="508">
        <v>135801.35399999993</v>
      </c>
      <c r="M15" s="512">
        <f t="shared" si="0"/>
        <v>483299.67099999997</v>
      </c>
      <c r="N15" s="356"/>
    </row>
    <row r="16" spans="1:15" ht="12.75" customHeight="1" x14ac:dyDescent="0.2">
      <c r="A16" s="302">
        <v>2000</v>
      </c>
      <c r="B16" s="508">
        <v>2798</v>
      </c>
      <c r="C16" s="508" t="s">
        <v>147</v>
      </c>
      <c r="D16" s="508" t="s">
        <v>147</v>
      </c>
      <c r="E16" s="508">
        <v>104937.315</v>
      </c>
      <c r="F16" s="508">
        <v>16386.149000000001</v>
      </c>
      <c r="G16" s="508">
        <v>17744.332999999999</v>
      </c>
      <c r="H16" s="508">
        <v>10832.528</v>
      </c>
      <c r="I16" s="508">
        <v>164590.60699999999</v>
      </c>
      <c r="J16" s="508">
        <v>10992.967000000001</v>
      </c>
      <c r="K16" s="508">
        <v>33278.671000000002</v>
      </c>
      <c r="L16" s="508">
        <v>137815.56599999999</v>
      </c>
      <c r="M16" s="512">
        <f t="shared" si="0"/>
        <v>499376.13600000006</v>
      </c>
      <c r="N16" s="356"/>
    </row>
    <row r="17" spans="1:18" ht="12.75" customHeight="1" x14ac:dyDescent="0.2">
      <c r="A17" s="302">
        <v>2001</v>
      </c>
      <c r="B17" s="508">
        <v>2844</v>
      </c>
      <c r="C17" s="508" t="s">
        <v>147</v>
      </c>
      <c r="D17" s="508" t="s">
        <v>147</v>
      </c>
      <c r="E17" s="508">
        <v>108684.076</v>
      </c>
      <c r="F17" s="508">
        <v>16052.531999999999</v>
      </c>
      <c r="G17" s="508">
        <v>18197.264999999999</v>
      </c>
      <c r="H17" s="508">
        <v>10681.558000000001</v>
      </c>
      <c r="I17" s="508">
        <v>165981.48499999999</v>
      </c>
      <c r="J17" s="508">
        <v>11232.72</v>
      </c>
      <c r="K17" s="508">
        <v>36274.188000000002</v>
      </c>
      <c r="L17" s="508">
        <v>143291.97800000006</v>
      </c>
      <c r="M17" s="512">
        <f t="shared" si="0"/>
        <v>513239.80200000003</v>
      </c>
      <c r="N17" s="356"/>
    </row>
    <row r="18" spans="1:18" ht="12.75" customHeight="1" x14ac:dyDescent="0.2">
      <c r="A18" s="302">
        <v>2002</v>
      </c>
      <c r="B18" s="508">
        <v>3082</v>
      </c>
      <c r="C18" s="508" t="s">
        <v>147</v>
      </c>
      <c r="D18" s="508" t="s">
        <v>147</v>
      </c>
      <c r="E18" s="508">
        <v>114812.351</v>
      </c>
      <c r="F18" s="508">
        <v>15588.401</v>
      </c>
      <c r="G18" s="508">
        <v>18360.248</v>
      </c>
      <c r="H18" s="508">
        <v>10187.976000000001</v>
      </c>
      <c r="I18" s="508">
        <v>167590.27600000001</v>
      </c>
      <c r="J18" s="508">
        <v>11491.344999999999</v>
      </c>
      <c r="K18" s="508">
        <v>37965.536</v>
      </c>
      <c r="L18" s="508">
        <v>148261.99499999994</v>
      </c>
      <c r="M18" s="512">
        <f t="shared" si="0"/>
        <v>527340.12799999991</v>
      </c>
      <c r="N18" s="356"/>
    </row>
    <row r="19" spans="1:18" ht="12.75" customHeight="1" x14ac:dyDescent="0.2">
      <c r="A19" s="302">
        <v>2003</v>
      </c>
      <c r="B19" s="508">
        <v>2916.0219999999999</v>
      </c>
      <c r="C19" s="508" t="s">
        <v>147</v>
      </c>
      <c r="D19" s="508" t="s">
        <v>147</v>
      </c>
      <c r="E19" s="508">
        <v>122122.204</v>
      </c>
      <c r="F19" s="508">
        <v>15818.355</v>
      </c>
      <c r="G19" s="508">
        <v>18889.932000000001</v>
      </c>
      <c r="H19" s="508">
        <v>10347</v>
      </c>
      <c r="I19" s="508">
        <v>169685.98499999999</v>
      </c>
      <c r="J19" s="508">
        <v>12018.218999999999</v>
      </c>
      <c r="K19" s="508">
        <v>41086.307000000001</v>
      </c>
      <c r="L19" s="508">
        <v>153231.24799999991</v>
      </c>
      <c r="M19" s="512">
        <f t="shared" si="0"/>
        <v>546115.27199999988</v>
      </c>
      <c r="N19" s="356"/>
    </row>
    <row r="20" spans="1:18" ht="12.75" customHeight="1" x14ac:dyDescent="0.2">
      <c r="A20" s="302">
        <v>2004</v>
      </c>
      <c r="B20" s="508">
        <v>3071.67</v>
      </c>
      <c r="C20" s="508" t="s">
        <v>147</v>
      </c>
      <c r="D20" s="508" t="s">
        <v>147</v>
      </c>
      <c r="E20" s="508">
        <v>133193.424</v>
      </c>
      <c r="F20" s="508">
        <v>16091.013999999999</v>
      </c>
      <c r="G20" s="508">
        <v>19884.425999999999</v>
      </c>
      <c r="H20" s="508">
        <v>10403.171</v>
      </c>
      <c r="I20" s="508">
        <v>178549.71299999999</v>
      </c>
      <c r="J20" s="508">
        <v>12192.968999999999</v>
      </c>
      <c r="K20" s="508">
        <v>46113.521999999997</v>
      </c>
      <c r="L20" s="508">
        <v>158517.74800000002</v>
      </c>
      <c r="M20" s="512">
        <f t="shared" si="0"/>
        <v>578017.65700000001</v>
      </c>
      <c r="N20" s="356"/>
    </row>
    <row r="21" spans="1:18" ht="12.75" customHeight="1" x14ac:dyDescent="0.2">
      <c r="A21" s="302">
        <v>2005</v>
      </c>
      <c r="B21" s="508">
        <v>3359.8990000000003</v>
      </c>
      <c r="C21" s="508" t="s">
        <v>147</v>
      </c>
      <c r="D21" s="508" t="s">
        <v>147</v>
      </c>
      <c r="E21" s="508">
        <v>144666.978</v>
      </c>
      <c r="F21" s="508">
        <v>16047.057000000001</v>
      </c>
      <c r="G21" s="508">
        <v>21814.406999999999</v>
      </c>
      <c r="H21" s="508">
        <v>10387.463</v>
      </c>
      <c r="I21" s="508">
        <v>192171.66899999999</v>
      </c>
      <c r="J21" s="508">
        <v>12483.058999999999</v>
      </c>
      <c r="K21" s="508">
        <v>51776.497000000003</v>
      </c>
      <c r="L21" s="508">
        <v>167158.20799999998</v>
      </c>
      <c r="M21" s="512">
        <f t="shared" si="0"/>
        <v>619865.23699999996</v>
      </c>
      <c r="N21" s="356"/>
    </row>
    <row r="22" spans="1:18" ht="12.75" customHeight="1" x14ac:dyDescent="0.2">
      <c r="A22" s="302">
        <v>2006</v>
      </c>
      <c r="B22" s="508">
        <v>3843.7740000000003</v>
      </c>
      <c r="C22" s="508" t="s">
        <v>147</v>
      </c>
      <c r="D22" s="508" t="s">
        <v>147</v>
      </c>
      <c r="E22" s="508">
        <v>154469.48499999999</v>
      </c>
      <c r="F22" s="508">
        <v>15754.457</v>
      </c>
      <c r="G22" s="508">
        <v>22255.08</v>
      </c>
      <c r="H22" s="508">
        <v>10450.138000000001</v>
      </c>
      <c r="I22" s="508">
        <v>209830.3</v>
      </c>
      <c r="J22" s="508">
        <v>11945.459000000001</v>
      </c>
      <c r="K22" s="508">
        <v>56070.987000000001</v>
      </c>
      <c r="L22" s="508">
        <v>180577.92799999996</v>
      </c>
      <c r="M22" s="512">
        <f t="shared" si="0"/>
        <v>665197.60799999989</v>
      </c>
      <c r="N22" s="356"/>
    </row>
    <row r="23" spans="1:18" ht="12.75" customHeight="1" x14ac:dyDescent="0.2">
      <c r="A23" s="302">
        <v>2007</v>
      </c>
      <c r="B23" s="508">
        <v>4266</v>
      </c>
      <c r="C23" s="508" t="s">
        <v>147</v>
      </c>
      <c r="D23" s="508" t="s">
        <v>147</v>
      </c>
      <c r="E23" s="508">
        <v>160055.443</v>
      </c>
      <c r="F23" s="508">
        <v>15063.046</v>
      </c>
      <c r="G23" s="508">
        <v>22945.530999999999</v>
      </c>
      <c r="H23" s="508">
        <v>10568.880999999999</v>
      </c>
      <c r="I23" s="508">
        <v>230332.33499999999</v>
      </c>
      <c r="J23" s="508">
        <v>12111.529</v>
      </c>
      <c r="K23" s="508">
        <v>61837.01</v>
      </c>
      <c r="L23" s="508">
        <v>199814.56199999998</v>
      </c>
      <c r="M23" s="512">
        <f t="shared" si="0"/>
        <v>716994.33699999994</v>
      </c>
      <c r="N23" s="356"/>
    </row>
    <row r="24" spans="1:18" ht="12.75" customHeight="1" x14ac:dyDescent="0.2">
      <c r="A24" s="302">
        <v>2008</v>
      </c>
      <c r="B24" s="508">
        <v>4534.0010000000002</v>
      </c>
      <c r="C24" s="508" t="s">
        <v>147</v>
      </c>
      <c r="D24" s="508" t="s">
        <v>147</v>
      </c>
      <c r="E24" s="508">
        <v>165940.321</v>
      </c>
      <c r="F24" s="508">
        <v>15236.63</v>
      </c>
      <c r="G24" s="508">
        <v>23879.388999999999</v>
      </c>
      <c r="H24" s="508">
        <v>10603.656999999999</v>
      </c>
      <c r="I24" s="508">
        <v>254406.78400000001</v>
      </c>
      <c r="J24" s="508">
        <v>13209.91</v>
      </c>
      <c r="K24" s="508">
        <v>67227.099000000002</v>
      </c>
      <c r="L24" s="508">
        <v>226082.77499999991</v>
      </c>
      <c r="M24" s="512">
        <f t="shared" si="0"/>
        <v>781120.56599999988</v>
      </c>
      <c r="N24" s="356"/>
      <c r="R24" s="401"/>
    </row>
    <row r="25" spans="1:18" ht="12.75" customHeight="1" x14ac:dyDescent="0.2">
      <c r="A25" s="302">
        <v>2009</v>
      </c>
      <c r="B25" s="508">
        <v>4318.5259999999998</v>
      </c>
      <c r="C25" s="508" t="s">
        <v>147</v>
      </c>
      <c r="D25" s="508" t="s">
        <v>147</v>
      </c>
      <c r="E25" s="508">
        <v>172070.97500000001</v>
      </c>
      <c r="F25" s="508">
        <v>14154.642</v>
      </c>
      <c r="G25" s="508">
        <v>25040.221000000001</v>
      </c>
      <c r="H25" s="508">
        <v>10786.313</v>
      </c>
      <c r="I25" s="508">
        <v>266630.92099999997</v>
      </c>
      <c r="J25" s="508">
        <v>13887.804</v>
      </c>
      <c r="K25" s="508">
        <v>76890.813999999998</v>
      </c>
      <c r="L25" s="508">
        <v>249213</v>
      </c>
      <c r="M25" s="512">
        <f t="shared" si="0"/>
        <v>832993.21600000001</v>
      </c>
      <c r="N25" s="356"/>
      <c r="O25" s="309"/>
      <c r="R25" s="402"/>
    </row>
    <row r="26" spans="1:18" ht="12.75" customHeight="1" x14ac:dyDescent="0.2">
      <c r="A26" s="302">
        <v>2010</v>
      </c>
      <c r="B26" s="508">
        <v>4069.5619999999999</v>
      </c>
      <c r="C26" s="508" t="s">
        <v>147</v>
      </c>
      <c r="D26" s="508" t="s">
        <v>147</v>
      </c>
      <c r="E26" s="508">
        <v>183893.79500000001</v>
      </c>
      <c r="F26" s="508">
        <v>14572.050999999999</v>
      </c>
      <c r="G26" s="508">
        <v>27286.116999999998</v>
      </c>
      <c r="H26" s="508">
        <v>10552.632</v>
      </c>
      <c r="I26" s="508">
        <v>285029.87099999998</v>
      </c>
      <c r="J26" s="508">
        <v>15598.995999999999</v>
      </c>
      <c r="K26" s="508">
        <v>90997.163</v>
      </c>
      <c r="L26" s="508">
        <v>280740</v>
      </c>
      <c r="M26" s="512">
        <f t="shared" si="0"/>
        <v>912740.18700000015</v>
      </c>
      <c r="N26" s="356"/>
      <c r="R26" s="401"/>
    </row>
    <row r="27" spans="1:18" ht="12.75" customHeight="1" x14ac:dyDescent="0.2">
      <c r="A27" s="302">
        <v>2011</v>
      </c>
      <c r="B27" s="508">
        <v>3840.3009999999999</v>
      </c>
      <c r="C27" s="508" t="s">
        <v>147</v>
      </c>
      <c r="D27" s="508" t="s">
        <v>147</v>
      </c>
      <c r="E27" s="508">
        <v>205011.239</v>
      </c>
      <c r="F27" s="508">
        <v>14208.08</v>
      </c>
      <c r="G27" s="508">
        <v>16806.815999999999</v>
      </c>
      <c r="H27" s="508">
        <v>8636.8169999999991</v>
      </c>
      <c r="I27" s="508">
        <v>298243.495</v>
      </c>
      <c r="J27" s="508">
        <v>16584.366000000002</v>
      </c>
      <c r="K27" s="508">
        <v>106297.842</v>
      </c>
      <c r="L27" s="508">
        <v>312187.27799999999</v>
      </c>
      <c r="M27" s="512">
        <f t="shared" si="0"/>
        <v>981816.23399999994</v>
      </c>
      <c r="N27" s="356"/>
      <c r="R27" s="401"/>
    </row>
    <row r="28" spans="1:18" ht="12.75" customHeight="1" x14ac:dyDescent="0.2">
      <c r="A28" s="302">
        <v>2012</v>
      </c>
      <c r="B28" s="508">
        <v>3361.165</v>
      </c>
      <c r="C28" s="508">
        <v>11028.378000000001</v>
      </c>
      <c r="D28" s="508">
        <v>1714.7719999999999</v>
      </c>
      <c r="E28" s="508">
        <v>190646.25</v>
      </c>
      <c r="F28" s="508">
        <v>14366.482</v>
      </c>
      <c r="G28" s="508">
        <v>18010.197999999997</v>
      </c>
      <c r="H28" s="508">
        <v>9867.8739999999998</v>
      </c>
      <c r="I28" s="508">
        <v>304941.43999999994</v>
      </c>
      <c r="J28" s="508">
        <v>17826.575000000001</v>
      </c>
      <c r="K28" s="508">
        <v>120123.90699999999</v>
      </c>
      <c r="L28" s="508">
        <v>342651.36099999992</v>
      </c>
      <c r="M28" s="512">
        <f t="shared" si="0"/>
        <v>1034538.4019999998</v>
      </c>
      <c r="N28" s="308"/>
      <c r="O28" s="308"/>
      <c r="P28" s="308"/>
      <c r="Q28" s="308"/>
      <c r="R28" s="402"/>
    </row>
    <row r="29" spans="1:18" ht="12.75" customHeight="1" x14ac:dyDescent="0.2">
      <c r="A29" s="302">
        <v>2013</v>
      </c>
      <c r="B29" s="508">
        <v>3277.6680000000001</v>
      </c>
      <c r="C29" s="508">
        <v>11939.229000000001</v>
      </c>
      <c r="D29" s="508">
        <v>1547.6559999999999</v>
      </c>
      <c r="E29" s="508">
        <v>181236.47900000005</v>
      </c>
      <c r="F29" s="508">
        <v>14454.201000000001</v>
      </c>
      <c r="G29" s="508">
        <v>31487.850999999981</v>
      </c>
      <c r="H29" s="508">
        <v>9604.9350000000104</v>
      </c>
      <c r="I29" s="508">
        <v>302872.23599999899</v>
      </c>
      <c r="J29" s="508">
        <v>19196.703999999801</v>
      </c>
      <c r="K29" s="508">
        <v>129215.95000000001</v>
      </c>
      <c r="L29" s="508">
        <v>366993.81600000011</v>
      </c>
      <c r="M29" s="512">
        <f>SUM(B29:L29)</f>
        <v>1071826.7249999989</v>
      </c>
      <c r="N29" s="308"/>
      <c r="O29" s="308"/>
      <c r="P29" s="308"/>
      <c r="Q29" s="308"/>
      <c r="R29" s="402"/>
    </row>
    <row r="30" spans="1:18" ht="12.75" customHeight="1" x14ac:dyDescent="0.2">
      <c r="A30" s="302">
        <v>2014</v>
      </c>
      <c r="B30" s="508">
        <f>'tab2a b'!J36</f>
        <v>3190.5230000000001</v>
      </c>
      <c r="C30" s="508">
        <v>14065.572</v>
      </c>
      <c r="D30" s="508">
        <v>1572.2080000000001</v>
      </c>
      <c r="E30" s="508">
        <v>188370.72500000001</v>
      </c>
      <c r="F30" s="508">
        <v>13632.843000000001</v>
      </c>
      <c r="G30" s="508">
        <v>31570.802</v>
      </c>
      <c r="H30" s="508">
        <v>9330.1</v>
      </c>
      <c r="I30" s="508">
        <v>302417.39</v>
      </c>
      <c r="J30" s="508">
        <v>20322.142</v>
      </c>
      <c r="K30" s="508">
        <v>139583.867</v>
      </c>
      <c r="L30" s="508">
        <v>394895.22000000009</v>
      </c>
      <c r="M30" s="512">
        <f t="shared" ref="M30:M31" si="1">SUM(B30:L30)</f>
        <v>1118951.392</v>
      </c>
      <c r="N30" s="308"/>
      <c r="O30" s="356"/>
      <c r="P30" s="308"/>
      <c r="Q30" s="308"/>
      <c r="R30" s="401"/>
    </row>
    <row r="31" spans="1:18" ht="12.75" customHeight="1" x14ac:dyDescent="0.2">
      <c r="A31" s="605">
        <v>2015</v>
      </c>
      <c r="B31" s="514">
        <f>'tab2a b'!J16</f>
        <v>3107.0459999999998</v>
      </c>
      <c r="C31" s="514">
        <v>14931.897000000001</v>
      </c>
      <c r="D31" s="514">
        <v>1385.3889999999999</v>
      </c>
      <c r="E31" s="514">
        <v>189355.049</v>
      </c>
      <c r="F31" s="514">
        <v>14219.949000000001</v>
      </c>
      <c r="G31" s="514">
        <v>40641.826000000001</v>
      </c>
      <c r="H31" s="514">
        <v>12755.789000000001</v>
      </c>
      <c r="I31" s="514">
        <v>308870.07400000002</v>
      </c>
      <c r="J31" s="514">
        <v>21431.052</v>
      </c>
      <c r="K31" s="514">
        <v>147096.84700000001</v>
      </c>
      <c r="L31" s="514">
        <v>415990.201</v>
      </c>
      <c r="M31" s="517">
        <f t="shared" si="1"/>
        <v>1169785.1189999999</v>
      </c>
      <c r="N31" s="308"/>
      <c r="O31" s="356"/>
      <c r="P31" s="308"/>
      <c r="Q31" s="308"/>
      <c r="R31" s="401"/>
    </row>
    <row r="32" spans="1:18" ht="15" customHeight="1" x14ac:dyDescent="0.2">
      <c r="A32" s="7" t="s">
        <v>233</v>
      </c>
      <c r="N32" s="308"/>
      <c r="O32" s="308"/>
      <c r="P32" s="308"/>
      <c r="Q32" s="308"/>
    </row>
    <row r="33" spans="1:14" ht="12.75" x14ac:dyDescent="0.2">
      <c r="A33" s="355" t="s">
        <v>238</v>
      </c>
      <c r="B33" s="308"/>
      <c r="C33" s="308"/>
      <c r="D33" s="308"/>
      <c r="J33" s="308"/>
      <c r="K33" s="308"/>
      <c r="M33" s="32"/>
    </row>
    <row r="34" spans="1:14" ht="12.75" x14ac:dyDescent="0.2">
      <c r="A34" s="7" t="s">
        <v>407</v>
      </c>
      <c r="M34" s="32"/>
    </row>
    <row r="35" spans="1:14" ht="12.75" x14ac:dyDescent="0.2">
      <c r="A35" s="355" t="s">
        <v>403</v>
      </c>
      <c r="C35" s="308"/>
      <c r="D35" s="308"/>
      <c r="K35" s="308"/>
      <c r="M35" s="32"/>
    </row>
    <row r="36" spans="1:14" ht="14.25" x14ac:dyDescent="0.2">
      <c r="A36" s="7" t="s">
        <v>416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ht="14.25" x14ac:dyDescent="0.2">
      <c r="A37" s="355" t="s">
        <v>417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ht="12.75" x14ac:dyDescent="0.2">
      <c r="A38" s="7"/>
      <c r="M38" s="32"/>
    </row>
    <row r="39" spans="1:14" x14ac:dyDescent="0.2">
      <c r="M39" s="32"/>
    </row>
    <row r="40" spans="1:14" x14ac:dyDescent="0.2">
      <c r="M40" s="32"/>
    </row>
    <row r="41" spans="1:14" x14ac:dyDescent="0.2">
      <c r="M41" s="32"/>
    </row>
    <row r="42" spans="1:14" x14ac:dyDescent="0.2">
      <c r="M42" s="32"/>
    </row>
  </sheetData>
  <mergeCells count="1">
    <mergeCell ref="A1:I2"/>
  </mergeCells>
  <pageMargins left="0.7" right="0.7" top="0.75" bottom="0.75" header="0.3" footer="0.3"/>
  <pageSetup paperSize="9" scale="68" orientation="portrait" r:id="rId1"/>
  <colBreaks count="1" manualBreakCount="1">
    <brk id="13" max="1048575" man="1"/>
  </colBreaks>
  <ignoredErrors>
    <ignoredError sqref="M6:M26 M28:M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A29"/>
  <sheetViews>
    <sheetView workbookViewId="0">
      <selection sqref="A1:O2"/>
    </sheetView>
  </sheetViews>
  <sheetFormatPr defaultRowHeight="11.25" x14ac:dyDescent="0.2"/>
  <cols>
    <col min="1" max="1" width="3.83203125" style="1" customWidth="1"/>
    <col min="2" max="2" width="44.6640625" style="1" customWidth="1"/>
    <col min="3" max="3" width="14" style="1" customWidth="1"/>
    <col min="4" max="7" width="10.6640625" style="392" customWidth="1"/>
    <col min="8" max="8" width="2.1640625" style="392" customWidth="1"/>
    <col min="9" max="9" width="9.33203125" style="392" customWidth="1"/>
    <col min="10" max="10" width="2.1640625" style="392" customWidth="1"/>
    <col min="11" max="11" width="9.33203125" style="392" customWidth="1"/>
    <col min="12" max="12" width="2.1640625" style="392" customWidth="1"/>
    <col min="13" max="13" width="9.33203125" style="392" customWidth="1"/>
    <col min="14" max="14" width="2.1640625" style="392" customWidth="1"/>
    <col min="15" max="15" width="9.33203125" style="392" customWidth="1"/>
    <col min="16" max="16" width="2.1640625" style="392" customWidth="1"/>
    <col min="17" max="19" width="10.6640625" style="392" customWidth="1"/>
    <col min="20" max="20" width="2.1640625" style="1" customWidth="1"/>
    <col min="21" max="21" width="9.33203125" style="1"/>
    <col min="22" max="22" width="9.33203125" style="343"/>
    <col min="23" max="16384" width="9.33203125" style="1"/>
  </cols>
  <sheetData>
    <row r="1" spans="1:27" ht="24.75" customHeight="1" x14ac:dyDescent="0.25">
      <c r="A1" s="675" t="s">
        <v>291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51"/>
      <c r="R1" s="651"/>
      <c r="S1" s="651"/>
      <c r="T1" s="406"/>
      <c r="U1" s="406"/>
      <c r="V1" s="625"/>
      <c r="W1" s="406"/>
      <c r="X1" s="406"/>
      <c r="Y1" s="406"/>
      <c r="Z1" s="406"/>
      <c r="AA1" s="406"/>
    </row>
    <row r="2" spans="1:27" ht="15" x14ac:dyDescent="0.25">
      <c r="A2" s="676"/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51"/>
      <c r="R2" s="651"/>
      <c r="S2" s="651"/>
      <c r="T2" s="406"/>
      <c r="U2" s="406"/>
      <c r="V2" s="625"/>
      <c r="W2" s="406"/>
      <c r="X2" s="406"/>
      <c r="Y2" s="406"/>
      <c r="Z2" s="406"/>
      <c r="AA2" s="406"/>
    </row>
    <row r="3" spans="1:27" ht="15.75" thickBot="1" x14ac:dyDescent="0.3">
      <c r="A3" s="389" t="s">
        <v>292</v>
      </c>
      <c r="B3" s="322"/>
      <c r="C3" s="32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1:27" ht="13.5" thickBot="1" x14ac:dyDescent="0.25">
      <c r="A4" s="316"/>
      <c r="B4" s="316"/>
      <c r="C4" s="316"/>
      <c r="D4" s="653">
        <v>2005</v>
      </c>
      <c r="E4" s="653">
        <v>2006</v>
      </c>
      <c r="F4" s="653">
        <v>2007</v>
      </c>
      <c r="G4" s="653">
        <v>2008</v>
      </c>
      <c r="H4" s="653"/>
      <c r="I4" s="653">
        <v>2009</v>
      </c>
      <c r="J4" s="653"/>
      <c r="K4" s="653">
        <v>2010</v>
      </c>
      <c r="L4" s="653"/>
      <c r="M4" s="653">
        <v>2011</v>
      </c>
      <c r="N4" s="653"/>
      <c r="O4" s="653">
        <v>2012</v>
      </c>
      <c r="P4" s="653"/>
      <c r="Q4" s="653">
        <v>2013</v>
      </c>
      <c r="R4" s="653">
        <v>2014</v>
      </c>
      <c r="S4" s="653">
        <v>2015</v>
      </c>
    </row>
    <row r="5" spans="1:27" ht="12.75" customHeight="1" x14ac:dyDescent="0.2">
      <c r="A5" s="317"/>
      <c r="B5" s="318"/>
      <c r="C5" s="319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</row>
    <row r="6" spans="1:27" ht="39" customHeight="1" x14ac:dyDescent="0.2">
      <c r="A6" s="673" t="s">
        <v>280</v>
      </c>
      <c r="B6" s="674"/>
      <c r="C6" s="674"/>
      <c r="D6" s="655">
        <f t="shared" ref="D6:M6" si="0">SUM(D8:D9)</f>
        <v>677</v>
      </c>
      <c r="E6" s="655">
        <f t="shared" si="0"/>
        <v>743</v>
      </c>
      <c r="F6" s="655">
        <f t="shared" si="0"/>
        <v>655</v>
      </c>
      <c r="G6" s="655">
        <f t="shared" si="0"/>
        <v>871</v>
      </c>
      <c r="H6" s="655"/>
      <c r="I6" s="655">
        <f t="shared" si="0"/>
        <v>856</v>
      </c>
      <c r="J6" s="655"/>
      <c r="K6" s="655">
        <f t="shared" si="0"/>
        <v>949</v>
      </c>
      <c r="L6" s="655"/>
      <c r="M6" s="655">
        <f t="shared" si="0"/>
        <v>890</v>
      </c>
      <c r="N6" s="655"/>
      <c r="O6" s="655">
        <f>SUM(O8:O9)</f>
        <v>806</v>
      </c>
      <c r="P6" s="655"/>
      <c r="Q6" s="655">
        <f>SUM(Q8:Q9)</f>
        <v>825</v>
      </c>
      <c r="R6" s="655">
        <f t="shared" ref="R6:S6" si="1">SUM(R8:R9)</f>
        <v>850</v>
      </c>
      <c r="S6" s="655">
        <f t="shared" si="1"/>
        <v>888</v>
      </c>
    </row>
    <row r="7" spans="1:27" ht="13.5" customHeight="1" x14ac:dyDescent="0.2">
      <c r="B7" s="594" t="s">
        <v>256</v>
      </c>
      <c r="C7" s="40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6"/>
      <c r="Q7" s="656"/>
      <c r="R7" s="656"/>
      <c r="S7" s="656"/>
    </row>
    <row r="8" spans="1:27" ht="13.5" customHeight="1" x14ac:dyDescent="0.2">
      <c r="B8" s="595" t="s">
        <v>257</v>
      </c>
      <c r="C8" s="314"/>
      <c r="D8" s="657">
        <v>467</v>
      </c>
      <c r="E8" s="657">
        <v>488</v>
      </c>
      <c r="F8" s="657">
        <v>442</v>
      </c>
      <c r="G8" s="657">
        <v>430</v>
      </c>
      <c r="H8" s="657"/>
      <c r="I8" s="657">
        <v>423</v>
      </c>
      <c r="J8" s="657"/>
      <c r="K8" s="657">
        <v>412</v>
      </c>
      <c r="L8" s="657"/>
      <c r="M8" s="657">
        <v>386</v>
      </c>
      <c r="N8" s="657"/>
      <c r="O8" s="657">
        <v>333</v>
      </c>
      <c r="P8" s="657"/>
      <c r="Q8" s="657">
        <v>339</v>
      </c>
      <c r="R8" s="657">
        <v>325</v>
      </c>
      <c r="S8" s="657">
        <v>328</v>
      </c>
    </row>
    <row r="9" spans="1:27" ht="13.5" customHeight="1" x14ac:dyDescent="0.2">
      <c r="B9" s="595" t="s">
        <v>258</v>
      </c>
      <c r="C9" s="314"/>
      <c r="D9" s="657">
        <v>210</v>
      </c>
      <c r="E9" s="657">
        <v>255</v>
      </c>
      <c r="F9" s="657">
        <v>213</v>
      </c>
      <c r="G9" s="657">
        <v>441</v>
      </c>
      <c r="H9" s="657"/>
      <c r="I9" s="657">
        <v>433</v>
      </c>
      <c r="J9" s="657"/>
      <c r="K9" s="657">
        <v>537</v>
      </c>
      <c r="L9" s="657"/>
      <c r="M9" s="657">
        <v>504</v>
      </c>
      <c r="N9" s="657"/>
      <c r="O9" s="657">
        <v>473</v>
      </c>
      <c r="P9" s="657"/>
      <c r="Q9" s="657">
        <v>486</v>
      </c>
      <c r="R9" s="657">
        <v>525</v>
      </c>
      <c r="S9" s="657">
        <v>560</v>
      </c>
    </row>
    <row r="10" spans="1:27" ht="12.75" customHeight="1" x14ac:dyDescent="0.2">
      <c r="A10" s="318"/>
      <c r="B10" s="318"/>
      <c r="C10" s="40"/>
      <c r="D10" s="656"/>
      <c r="E10" s="656"/>
      <c r="F10" s="656"/>
      <c r="G10" s="656"/>
      <c r="H10" s="656"/>
      <c r="I10" s="656"/>
      <c r="J10" s="656"/>
      <c r="K10" s="656"/>
      <c r="L10" s="656"/>
      <c r="M10" s="656"/>
      <c r="N10" s="656"/>
      <c r="O10" s="656"/>
      <c r="P10" s="656"/>
      <c r="Q10" s="656"/>
      <c r="R10" s="656"/>
      <c r="S10" s="656"/>
    </row>
    <row r="11" spans="1:27" ht="27.75" customHeight="1" x14ac:dyDescent="0.2">
      <c r="A11" s="673" t="s">
        <v>259</v>
      </c>
      <c r="B11" s="674"/>
      <c r="C11" s="674"/>
      <c r="D11" s="655">
        <f t="shared" ref="D11:M11" si="2">SUM(D13:D14)</f>
        <v>29</v>
      </c>
      <c r="E11" s="655">
        <f t="shared" si="2"/>
        <v>41</v>
      </c>
      <c r="F11" s="655">
        <f t="shared" si="2"/>
        <v>108</v>
      </c>
      <c r="G11" s="655">
        <f t="shared" si="2"/>
        <v>170</v>
      </c>
      <c r="H11" s="655"/>
      <c r="I11" s="655">
        <f t="shared" si="2"/>
        <v>151</v>
      </c>
      <c r="J11" s="655"/>
      <c r="K11" s="655">
        <f t="shared" si="2"/>
        <v>313</v>
      </c>
      <c r="L11" s="655"/>
      <c r="M11" s="655">
        <f t="shared" si="2"/>
        <v>361</v>
      </c>
      <c r="N11" s="655"/>
      <c r="O11" s="655">
        <f>SUM(O13:O14)</f>
        <v>202</v>
      </c>
      <c r="P11" s="655"/>
      <c r="Q11" s="655">
        <f>SUM(Q13:Q14)</f>
        <v>153</v>
      </c>
      <c r="R11" s="655">
        <f t="shared" ref="R11:S11" si="3">SUM(R13:R14)</f>
        <v>121</v>
      </c>
      <c r="S11" s="655">
        <f t="shared" si="3"/>
        <v>149</v>
      </c>
    </row>
    <row r="12" spans="1:27" ht="13.5" customHeight="1" x14ac:dyDescent="0.2">
      <c r="A12" s="320"/>
      <c r="B12" s="594" t="s">
        <v>256</v>
      </c>
      <c r="C12" s="40"/>
      <c r="D12" s="656"/>
      <c r="E12" s="656"/>
      <c r="F12" s="656"/>
      <c r="G12" s="656"/>
      <c r="H12" s="656"/>
      <c r="I12" s="656"/>
      <c r="J12" s="656"/>
      <c r="K12" s="656"/>
      <c r="L12" s="656"/>
      <c r="M12" s="656"/>
      <c r="N12" s="656"/>
      <c r="O12" s="656"/>
      <c r="P12" s="656"/>
      <c r="Q12" s="656"/>
      <c r="R12" s="656"/>
      <c r="S12" s="656"/>
    </row>
    <row r="13" spans="1:27" ht="13.5" customHeight="1" x14ac:dyDescent="0.2">
      <c r="A13" s="320"/>
      <c r="B13" s="595" t="s">
        <v>257</v>
      </c>
      <c r="C13" s="314"/>
      <c r="D13" s="657">
        <v>27</v>
      </c>
      <c r="E13" s="657">
        <v>41</v>
      </c>
      <c r="F13" s="657">
        <v>72</v>
      </c>
      <c r="G13" s="657">
        <v>72</v>
      </c>
      <c r="H13" s="657"/>
      <c r="I13" s="657">
        <v>50</v>
      </c>
      <c r="J13" s="657"/>
      <c r="K13" s="657">
        <v>80</v>
      </c>
      <c r="L13" s="657"/>
      <c r="M13" s="657">
        <v>175</v>
      </c>
      <c r="N13" s="657"/>
      <c r="O13" s="657">
        <v>65</v>
      </c>
      <c r="P13" s="657"/>
      <c r="Q13" s="657">
        <v>72</v>
      </c>
      <c r="R13" s="657">
        <v>55</v>
      </c>
      <c r="S13" s="657">
        <v>48</v>
      </c>
      <c r="U13" s="343"/>
      <c r="V13" s="1"/>
    </row>
    <row r="14" spans="1:27" ht="13.5" customHeight="1" x14ac:dyDescent="0.2">
      <c r="A14" s="320"/>
      <c r="B14" s="595" t="s">
        <v>260</v>
      </c>
      <c r="C14" s="314"/>
      <c r="D14" s="657">
        <v>2</v>
      </c>
      <c r="E14" s="657">
        <v>0</v>
      </c>
      <c r="F14" s="657">
        <v>36</v>
      </c>
      <c r="G14" s="657">
        <v>98</v>
      </c>
      <c r="H14" s="657"/>
      <c r="I14" s="657">
        <v>101</v>
      </c>
      <c r="J14" s="657"/>
      <c r="K14" s="657">
        <v>233</v>
      </c>
      <c r="L14" s="657"/>
      <c r="M14" s="657">
        <v>186</v>
      </c>
      <c r="N14" s="657"/>
      <c r="O14" s="657">
        <v>137</v>
      </c>
      <c r="P14" s="657"/>
      <c r="Q14" s="657">
        <v>81</v>
      </c>
      <c r="R14" s="657">
        <v>66</v>
      </c>
      <c r="S14" s="657">
        <v>101</v>
      </c>
      <c r="U14" s="343"/>
      <c r="V14" s="1"/>
    </row>
    <row r="15" spans="1:27" ht="12.75" customHeight="1" x14ac:dyDescent="0.2">
      <c r="A15" s="318"/>
      <c r="B15" s="318"/>
      <c r="C15" s="40"/>
      <c r="D15" s="656"/>
      <c r="E15" s="656"/>
      <c r="F15" s="656"/>
      <c r="G15" s="656"/>
      <c r="H15" s="656"/>
      <c r="I15" s="656"/>
      <c r="J15" s="656"/>
      <c r="K15" s="656"/>
      <c r="L15" s="656"/>
      <c r="M15" s="656"/>
      <c r="N15" s="656"/>
      <c r="O15" s="656"/>
      <c r="P15" s="656"/>
      <c r="Q15" s="656"/>
      <c r="R15" s="656"/>
      <c r="S15" s="656"/>
    </row>
    <row r="16" spans="1:27" ht="28.5" customHeight="1" x14ac:dyDescent="0.2">
      <c r="A16" s="673" t="s">
        <v>279</v>
      </c>
      <c r="B16" s="674"/>
      <c r="C16" s="674"/>
      <c r="D16" s="655">
        <f t="shared" ref="D16:M16" si="4">SUM(D18:D19)</f>
        <v>648</v>
      </c>
      <c r="E16" s="655">
        <f t="shared" si="4"/>
        <v>702</v>
      </c>
      <c r="F16" s="655">
        <f t="shared" si="4"/>
        <v>547</v>
      </c>
      <c r="G16" s="655">
        <f t="shared" si="4"/>
        <v>701</v>
      </c>
      <c r="H16" s="658" t="s">
        <v>190</v>
      </c>
      <c r="I16" s="655">
        <f t="shared" si="4"/>
        <v>705</v>
      </c>
      <c r="J16" s="658" t="s">
        <v>190</v>
      </c>
      <c r="K16" s="655">
        <f t="shared" si="4"/>
        <v>636</v>
      </c>
      <c r="L16" s="658" t="s">
        <v>190</v>
      </c>
      <c r="M16" s="655">
        <f t="shared" si="4"/>
        <v>529</v>
      </c>
      <c r="N16" s="658" t="s">
        <v>190</v>
      </c>
      <c r="O16" s="655">
        <f>SUM(O18:O19)</f>
        <v>604</v>
      </c>
      <c r="P16" s="658" t="s">
        <v>190</v>
      </c>
      <c r="Q16" s="655">
        <f>SUM(Q18:Q19)</f>
        <v>672</v>
      </c>
      <c r="R16" s="655">
        <f t="shared" ref="R16:S16" si="5">SUM(R18:R19)</f>
        <v>729</v>
      </c>
      <c r="S16" s="655">
        <f t="shared" si="5"/>
        <v>739</v>
      </c>
    </row>
    <row r="17" spans="1:22" ht="13.5" customHeight="1" x14ac:dyDescent="0.2">
      <c r="A17" s="320"/>
      <c r="B17" s="594" t="s">
        <v>256</v>
      </c>
      <c r="C17" s="40"/>
      <c r="D17" s="656"/>
      <c r="E17" s="656"/>
      <c r="F17" s="656"/>
      <c r="G17" s="656"/>
      <c r="H17" s="656"/>
      <c r="I17" s="656"/>
      <c r="J17" s="656"/>
      <c r="K17" s="656"/>
      <c r="L17" s="656"/>
      <c r="M17" s="656"/>
      <c r="N17" s="656"/>
      <c r="O17" s="656"/>
      <c r="P17" s="656"/>
      <c r="Q17" s="656"/>
      <c r="R17" s="656"/>
      <c r="S17" s="656"/>
    </row>
    <row r="18" spans="1:22" ht="13.5" customHeight="1" x14ac:dyDescent="0.2">
      <c r="A18" s="320"/>
      <c r="B18" s="595" t="s">
        <v>257</v>
      </c>
      <c r="C18" s="314"/>
      <c r="D18" s="657">
        <f>SUM(D8-D13)</f>
        <v>440</v>
      </c>
      <c r="E18" s="657">
        <f t="shared" ref="E18:S18" si="6">SUM(E8-E13)</f>
        <v>447</v>
      </c>
      <c r="F18" s="657">
        <f t="shared" si="6"/>
        <v>370</v>
      </c>
      <c r="G18" s="657">
        <f t="shared" si="6"/>
        <v>358</v>
      </c>
      <c r="H18" s="658" t="s">
        <v>190</v>
      </c>
      <c r="I18" s="657">
        <f t="shared" si="6"/>
        <v>373</v>
      </c>
      <c r="J18" s="658" t="s">
        <v>190</v>
      </c>
      <c r="K18" s="657">
        <f t="shared" si="6"/>
        <v>332</v>
      </c>
      <c r="L18" s="658" t="s">
        <v>190</v>
      </c>
      <c r="M18" s="657">
        <f t="shared" si="6"/>
        <v>211</v>
      </c>
      <c r="N18" s="658" t="s">
        <v>190</v>
      </c>
      <c r="O18" s="657">
        <f t="shared" si="6"/>
        <v>268</v>
      </c>
      <c r="P18" s="658" t="s">
        <v>190</v>
      </c>
      <c r="Q18" s="657">
        <f t="shared" si="6"/>
        <v>267</v>
      </c>
      <c r="R18" s="657">
        <f t="shared" si="6"/>
        <v>270</v>
      </c>
      <c r="S18" s="657">
        <f t="shared" si="6"/>
        <v>280</v>
      </c>
    </row>
    <row r="19" spans="1:22" ht="13.5" customHeight="1" thickBot="1" x14ac:dyDescent="0.25">
      <c r="A19" s="321"/>
      <c r="B19" s="596" t="s">
        <v>258</v>
      </c>
      <c r="C19" s="315"/>
      <c r="D19" s="659">
        <f>SUM(D9-D14)</f>
        <v>208</v>
      </c>
      <c r="E19" s="659">
        <f t="shared" ref="E19:S19" si="7">SUM(E9-E14)</f>
        <v>255</v>
      </c>
      <c r="F19" s="659">
        <f t="shared" si="7"/>
        <v>177</v>
      </c>
      <c r="G19" s="659">
        <f t="shared" si="7"/>
        <v>343</v>
      </c>
      <c r="H19" s="659"/>
      <c r="I19" s="659">
        <f t="shared" si="7"/>
        <v>332</v>
      </c>
      <c r="J19" s="659"/>
      <c r="K19" s="659">
        <f t="shared" si="7"/>
        <v>304</v>
      </c>
      <c r="L19" s="659"/>
      <c r="M19" s="659">
        <f t="shared" si="7"/>
        <v>318</v>
      </c>
      <c r="N19" s="659"/>
      <c r="O19" s="659">
        <f t="shared" si="7"/>
        <v>336</v>
      </c>
      <c r="P19" s="660" t="s">
        <v>190</v>
      </c>
      <c r="Q19" s="659">
        <f t="shared" si="7"/>
        <v>405</v>
      </c>
      <c r="R19" s="659">
        <f t="shared" si="7"/>
        <v>459</v>
      </c>
      <c r="S19" s="659">
        <f t="shared" si="7"/>
        <v>459</v>
      </c>
    </row>
    <row r="20" spans="1:22" ht="12.75" x14ac:dyDescent="0.2">
      <c r="A20" s="597" t="s">
        <v>288</v>
      </c>
    </row>
    <row r="21" spans="1:22" ht="12.75" x14ac:dyDescent="0.2">
      <c r="A21" s="355" t="s">
        <v>235</v>
      </c>
    </row>
    <row r="24" spans="1:22" x14ac:dyDescent="0.2">
      <c r="D24" s="661"/>
      <c r="E24" s="661"/>
      <c r="F24" s="661"/>
      <c r="G24" s="661"/>
      <c r="H24" s="661"/>
      <c r="I24" s="661"/>
      <c r="J24" s="661"/>
      <c r="K24" s="661"/>
      <c r="L24" s="661"/>
      <c r="M24" s="661"/>
      <c r="N24" s="661"/>
      <c r="O24" s="661"/>
      <c r="P24" s="661"/>
      <c r="Q24" s="661"/>
      <c r="R24" s="661"/>
      <c r="S24" s="661"/>
      <c r="T24" s="419"/>
    </row>
    <row r="25" spans="1:22" x14ac:dyDescent="0.2"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661"/>
      <c r="R25" s="661"/>
      <c r="S25" s="661"/>
    </row>
    <row r="26" spans="1:22" x14ac:dyDescent="0.2">
      <c r="F26" s="662"/>
      <c r="V26" s="1"/>
    </row>
    <row r="27" spans="1:22" x14ac:dyDescent="0.2">
      <c r="F27" s="662"/>
      <c r="V27" s="1"/>
    </row>
    <row r="28" spans="1:22" x14ac:dyDescent="0.2">
      <c r="F28" s="662"/>
      <c r="V28" s="1"/>
    </row>
    <row r="29" spans="1:22" x14ac:dyDescent="0.2">
      <c r="F29" s="662"/>
      <c r="V29" s="1"/>
    </row>
  </sheetData>
  <mergeCells count="4">
    <mergeCell ref="A16:C16"/>
    <mergeCell ref="A1:O2"/>
    <mergeCell ref="A6:C6"/>
    <mergeCell ref="A11:C11"/>
  </mergeCells>
  <pageMargins left="0.7" right="0.7" top="0.75" bottom="0.75" header="0.3" footer="0.3"/>
  <pageSetup paperSize="9" scale="8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30"/>
  <sheetViews>
    <sheetView workbookViewId="0">
      <selection sqref="A1:J2"/>
    </sheetView>
  </sheetViews>
  <sheetFormatPr defaultRowHeight="11.25" x14ac:dyDescent="0.2"/>
  <cols>
    <col min="1" max="1" width="5" style="1" customWidth="1"/>
    <col min="2" max="2" width="54" style="1" customWidth="1"/>
    <col min="3" max="3" width="6.33203125" style="1" customWidth="1"/>
    <col min="4" max="12" width="10.83203125" style="392" customWidth="1"/>
    <col min="13" max="13" width="8.83203125" style="392" customWidth="1"/>
    <col min="14" max="14" width="2.83203125" style="392" customWidth="1"/>
    <col min="15" max="15" width="10.83203125" style="392" customWidth="1"/>
    <col min="16" max="16" width="2.5" style="1" customWidth="1"/>
    <col min="17" max="16384" width="9.33203125" style="1"/>
  </cols>
  <sheetData>
    <row r="1" spans="1:18" ht="22.5" customHeight="1" x14ac:dyDescent="0.2">
      <c r="A1" s="677" t="s">
        <v>293</v>
      </c>
      <c r="B1" s="678"/>
      <c r="C1" s="678"/>
      <c r="D1" s="678"/>
      <c r="E1" s="678"/>
      <c r="F1" s="678"/>
      <c r="G1" s="678"/>
      <c r="H1" s="678"/>
      <c r="I1" s="678"/>
      <c r="J1" s="678"/>
    </row>
    <row r="2" spans="1:18" x14ac:dyDescent="0.2">
      <c r="A2" s="678"/>
      <c r="B2" s="678"/>
      <c r="C2" s="678"/>
      <c r="D2" s="678"/>
      <c r="E2" s="678"/>
      <c r="F2" s="678"/>
      <c r="G2" s="678"/>
      <c r="H2" s="678"/>
      <c r="I2" s="678"/>
      <c r="J2" s="678"/>
    </row>
    <row r="3" spans="1:18" ht="12" thickBot="1" x14ac:dyDescent="0.25">
      <c r="A3" s="384" t="s">
        <v>294</v>
      </c>
      <c r="B3" s="6"/>
      <c r="C3" s="6"/>
      <c r="D3" s="663"/>
      <c r="E3" s="663"/>
      <c r="F3" s="663"/>
      <c r="G3" s="663"/>
      <c r="H3" s="663"/>
      <c r="I3" s="663"/>
      <c r="J3" s="663"/>
    </row>
    <row r="4" spans="1:18" ht="13.5" thickBot="1" x14ac:dyDescent="0.25">
      <c r="A4" s="311"/>
      <c r="B4" s="311"/>
      <c r="C4" s="311"/>
      <c r="D4" s="664">
        <v>2005</v>
      </c>
      <c r="E4" s="664">
        <v>2006</v>
      </c>
      <c r="F4" s="664">
        <v>2007</v>
      </c>
      <c r="G4" s="664">
        <v>2008</v>
      </c>
      <c r="H4" s="664">
        <v>2009</v>
      </c>
      <c r="I4" s="664">
        <v>2010</v>
      </c>
      <c r="J4" s="664">
        <v>2011</v>
      </c>
      <c r="K4" s="664">
        <v>2012</v>
      </c>
      <c r="L4" s="664">
        <v>2013</v>
      </c>
      <c r="M4" s="664">
        <v>2014</v>
      </c>
      <c r="N4" s="664"/>
      <c r="O4" s="664">
        <v>2015</v>
      </c>
    </row>
    <row r="5" spans="1:18" ht="12.75" customHeight="1" x14ac:dyDescent="0.2">
      <c r="A5" s="317"/>
      <c r="B5" s="318"/>
      <c r="C5" s="319"/>
      <c r="D5" s="665"/>
      <c r="E5" s="665"/>
      <c r="F5" s="665"/>
      <c r="G5" s="665"/>
      <c r="H5" s="665"/>
      <c r="I5" s="665"/>
      <c r="J5" s="665"/>
      <c r="K5" s="656"/>
    </row>
    <row r="6" spans="1:18" ht="39" customHeight="1" x14ac:dyDescent="0.2">
      <c r="A6" s="673" t="s">
        <v>280</v>
      </c>
      <c r="B6" s="674"/>
      <c r="C6" s="674"/>
      <c r="D6" s="655">
        <f t="shared" ref="D6:J6" si="0">SUM(D8:D9)</f>
        <v>2868.7838389999997</v>
      </c>
      <c r="E6" s="655">
        <f t="shared" si="0"/>
        <v>3175.9272579999997</v>
      </c>
      <c r="F6" s="655">
        <f t="shared" si="0"/>
        <v>3631.1138230000001</v>
      </c>
      <c r="G6" s="655">
        <f t="shared" si="0"/>
        <v>4319.8274770000007</v>
      </c>
      <c r="H6" s="655">
        <f t="shared" si="0"/>
        <v>3826.7825000000003</v>
      </c>
      <c r="I6" s="655">
        <f t="shared" si="0"/>
        <v>5094.2061059999996</v>
      </c>
      <c r="J6" s="655">
        <f t="shared" si="0"/>
        <v>5043.0640000000003</v>
      </c>
      <c r="K6" s="655">
        <f>SUM(K8:K9)</f>
        <v>4945.7723210000004</v>
      </c>
      <c r="L6" s="655">
        <f>SUM(L8:L9)</f>
        <v>5196.3459999999995</v>
      </c>
      <c r="M6" s="655">
        <f t="shared" ref="M6:O6" si="1">SUM(M8:M9)</f>
        <v>5695.812852</v>
      </c>
      <c r="N6" s="658" t="s">
        <v>190</v>
      </c>
      <c r="O6" s="655">
        <f t="shared" si="1"/>
        <v>5913.5399999999991</v>
      </c>
      <c r="R6" s="246"/>
    </row>
    <row r="7" spans="1:18" ht="13.5" customHeight="1" x14ac:dyDescent="0.2">
      <c r="B7" s="594" t="s">
        <v>256</v>
      </c>
      <c r="C7" s="40"/>
      <c r="D7" s="665"/>
      <c r="E7" s="665"/>
      <c r="F7" s="665"/>
      <c r="G7" s="665"/>
      <c r="H7" s="665"/>
      <c r="I7" s="665"/>
      <c r="J7" s="656"/>
      <c r="K7" s="656"/>
      <c r="L7" s="656"/>
      <c r="N7" s="666"/>
      <c r="R7" s="246"/>
    </row>
    <row r="8" spans="1:18" ht="13.5" customHeight="1" x14ac:dyDescent="0.2">
      <c r="B8" s="595" t="s">
        <v>257</v>
      </c>
      <c r="C8" s="314"/>
      <c r="D8" s="657">
        <v>1198.285114</v>
      </c>
      <c r="E8" s="657">
        <v>1270.859933</v>
      </c>
      <c r="F8" s="657">
        <v>1420.4741180000001</v>
      </c>
      <c r="G8" s="657">
        <v>1632.2599</v>
      </c>
      <c r="H8" s="657">
        <v>1332.7825</v>
      </c>
      <c r="I8" s="657">
        <v>1575.625</v>
      </c>
      <c r="J8" s="657">
        <v>1433.0640000000001</v>
      </c>
      <c r="K8" s="657">
        <v>1221.798</v>
      </c>
      <c r="L8" s="657">
        <v>1211.346</v>
      </c>
      <c r="M8" s="657">
        <v>1163.9518519999999</v>
      </c>
      <c r="N8" s="658" t="s">
        <v>190</v>
      </c>
      <c r="O8" s="657">
        <v>1138.9659999999999</v>
      </c>
      <c r="R8" s="246"/>
    </row>
    <row r="9" spans="1:18" ht="13.5" customHeight="1" x14ac:dyDescent="0.2">
      <c r="B9" s="595" t="s">
        <v>258</v>
      </c>
      <c r="C9" s="314"/>
      <c r="D9" s="657">
        <v>1670.4987249999999</v>
      </c>
      <c r="E9" s="657">
        <v>1905.067325</v>
      </c>
      <c r="F9" s="657">
        <v>2210.639705</v>
      </c>
      <c r="G9" s="657">
        <v>2687.5675770000003</v>
      </c>
      <c r="H9" s="657">
        <v>2494</v>
      </c>
      <c r="I9" s="657">
        <v>3518.5811060000001</v>
      </c>
      <c r="J9" s="657">
        <v>3610</v>
      </c>
      <c r="K9" s="657">
        <v>3723.9743210000001</v>
      </c>
      <c r="L9" s="657">
        <v>3985</v>
      </c>
      <c r="M9" s="657">
        <v>4531.8609999999999</v>
      </c>
      <c r="N9" s="658"/>
      <c r="O9" s="657">
        <v>4774.5739999999996</v>
      </c>
      <c r="R9" s="246"/>
    </row>
    <row r="10" spans="1:18" ht="12.75" customHeight="1" x14ac:dyDescent="0.2">
      <c r="A10" s="318"/>
      <c r="B10" s="318"/>
      <c r="C10" s="40"/>
      <c r="D10" s="665"/>
      <c r="E10" s="665"/>
      <c r="F10" s="665"/>
      <c r="G10" s="665"/>
      <c r="H10" s="665"/>
      <c r="I10" s="665"/>
      <c r="J10" s="656"/>
      <c r="K10" s="656"/>
      <c r="L10" s="656"/>
      <c r="N10" s="666"/>
      <c r="R10" s="246"/>
    </row>
    <row r="11" spans="1:18" ht="25.5" customHeight="1" x14ac:dyDescent="0.2">
      <c r="A11" s="673" t="s">
        <v>259</v>
      </c>
      <c r="B11" s="674"/>
      <c r="C11" s="674"/>
      <c r="D11" s="655">
        <f t="shared" ref="D11:J11" si="2">SUM(D13:D14)</f>
        <v>231.056737</v>
      </c>
      <c r="E11" s="655">
        <f t="shared" si="2"/>
        <v>471.70262000000002</v>
      </c>
      <c r="F11" s="655">
        <f t="shared" si="2"/>
        <v>702.49169500000005</v>
      </c>
      <c r="G11" s="655">
        <f t="shared" si="2"/>
        <v>991.33159600000022</v>
      </c>
      <c r="H11" s="655">
        <f t="shared" si="2"/>
        <v>791.35953100000006</v>
      </c>
      <c r="I11" s="655">
        <f t="shared" si="2"/>
        <v>2409.9638199999999</v>
      </c>
      <c r="J11" s="655">
        <f t="shared" si="2"/>
        <v>2132</v>
      </c>
      <c r="K11" s="655">
        <f>SUM(K13:K14)</f>
        <v>1382.366012</v>
      </c>
      <c r="L11" s="655">
        <f>SUM(L13:L14)</f>
        <v>1252.1408999999999</v>
      </c>
      <c r="M11" s="655">
        <f t="shared" ref="M11:O11" si="3">SUM(M13:M14)</f>
        <v>941.85613699999999</v>
      </c>
      <c r="N11" s="658" t="s">
        <v>190</v>
      </c>
      <c r="O11" s="655">
        <f t="shared" si="3"/>
        <v>1527.7976080000001</v>
      </c>
      <c r="R11" s="246"/>
    </row>
    <row r="12" spans="1:18" ht="13.5" customHeight="1" x14ac:dyDescent="0.2">
      <c r="A12" s="320"/>
      <c r="B12" s="594" t="s">
        <v>256</v>
      </c>
      <c r="C12" s="40"/>
      <c r="D12" s="665"/>
      <c r="E12" s="665"/>
      <c r="F12" s="665"/>
      <c r="G12" s="665"/>
      <c r="H12" s="665"/>
      <c r="I12" s="665"/>
      <c r="J12" s="656"/>
      <c r="K12" s="656"/>
      <c r="L12" s="656"/>
      <c r="N12" s="666"/>
      <c r="R12" s="246"/>
    </row>
    <row r="13" spans="1:18" ht="13.5" customHeight="1" x14ac:dyDescent="0.2">
      <c r="A13" s="320"/>
      <c r="B13" s="595" t="s">
        <v>257</v>
      </c>
      <c r="C13" s="314"/>
      <c r="D13" s="657">
        <v>104.37545700000001</v>
      </c>
      <c r="E13" s="657">
        <v>414.31805000000003</v>
      </c>
      <c r="F13" s="657">
        <v>333.64970500000004</v>
      </c>
      <c r="G13" s="657">
        <v>573.0412560000002</v>
      </c>
      <c r="H13" s="657">
        <v>348.359531</v>
      </c>
      <c r="I13" s="657">
        <v>762.02099999999996</v>
      </c>
      <c r="J13" s="657">
        <v>777</v>
      </c>
      <c r="K13" s="657">
        <v>547.51900000000001</v>
      </c>
      <c r="L13" s="657">
        <v>549.31399999999996</v>
      </c>
      <c r="M13" s="657">
        <v>511.35493700000001</v>
      </c>
      <c r="N13" s="658" t="s">
        <v>190</v>
      </c>
      <c r="O13" s="657">
        <v>507.68860799999999</v>
      </c>
      <c r="R13" s="246"/>
    </row>
    <row r="14" spans="1:18" ht="13.5" customHeight="1" x14ac:dyDescent="0.2">
      <c r="A14" s="320"/>
      <c r="B14" s="595" t="s">
        <v>260</v>
      </c>
      <c r="C14" s="314"/>
      <c r="D14" s="657">
        <v>126.68128</v>
      </c>
      <c r="E14" s="657">
        <v>57.384569999999997</v>
      </c>
      <c r="F14" s="657">
        <v>368.84199000000001</v>
      </c>
      <c r="G14" s="657">
        <v>418.29034000000001</v>
      </c>
      <c r="H14" s="657">
        <v>443</v>
      </c>
      <c r="I14" s="657">
        <v>1647.94282</v>
      </c>
      <c r="J14" s="657">
        <v>1355</v>
      </c>
      <c r="K14" s="657">
        <v>834.84701199999995</v>
      </c>
      <c r="L14" s="657">
        <v>702.82690000000002</v>
      </c>
      <c r="M14" s="657">
        <v>430.50119999999998</v>
      </c>
      <c r="N14" s="658"/>
      <c r="O14" s="657">
        <v>1020.109</v>
      </c>
      <c r="R14" s="246"/>
    </row>
    <row r="15" spans="1:18" ht="12.75" customHeight="1" x14ac:dyDescent="0.2">
      <c r="A15" s="318"/>
      <c r="B15" s="318"/>
      <c r="C15" s="40"/>
      <c r="D15" s="665"/>
      <c r="E15" s="665"/>
      <c r="F15" s="665"/>
      <c r="G15" s="665"/>
      <c r="H15" s="665"/>
      <c r="I15" s="665"/>
      <c r="J15" s="656"/>
      <c r="K15" s="656"/>
      <c r="L15" s="656"/>
      <c r="N15" s="666"/>
      <c r="R15" s="246"/>
    </row>
    <row r="16" spans="1:18" ht="29.25" customHeight="1" x14ac:dyDescent="0.2">
      <c r="A16" s="673" t="s">
        <v>279</v>
      </c>
      <c r="B16" s="674"/>
      <c r="C16" s="674"/>
      <c r="D16" s="655">
        <f t="shared" ref="D16:J16" si="4">SUM(D18:D19)</f>
        <v>2637.7271019999998</v>
      </c>
      <c r="E16" s="655">
        <f t="shared" si="4"/>
        <v>2704.2246379999997</v>
      </c>
      <c r="F16" s="655">
        <f t="shared" si="4"/>
        <v>2928.622128</v>
      </c>
      <c r="G16" s="655">
        <f t="shared" si="4"/>
        <v>3328.4958809999998</v>
      </c>
      <c r="H16" s="655">
        <f t="shared" si="4"/>
        <v>3035.4229690000002</v>
      </c>
      <c r="I16" s="655">
        <f t="shared" si="4"/>
        <v>2684.2422860000001</v>
      </c>
      <c r="J16" s="655">
        <f t="shared" si="4"/>
        <v>2911.0640000000003</v>
      </c>
      <c r="K16" s="655">
        <f>SUM(K18:K19)</f>
        <v>3563.4063090000004</v>
      </c>
      <c r="L16" s="655">
        <f>SUM(L18:L19)</f>
        <v>3944.2051000000001</v>
      </c>
      <c r="M16" s="655">
        <f t="shared" ref="M16:O16" si="5">SUM(M18:M19)</f>
        <v>4753.9567150000003</v>
      </c>
      <c r="N16" s="658" t="s">
        <v>190</v>
      </c>
      <c r="O16" s="655">
        <f t="shared" si="5"/>
        <v>4385.7423920000001</v>
      </c>
      <c r="R16" s="246"/>
    </row>
    <row r="17" spans="1:18" ht="13.5" customHeight="1" x14ac:dyDescent="0.2">
      <c r="A17" s="320"/>
      <c r="B17" s="594" t="s">
        <v>256</v>
      </c>
      <c r="C17" s="40"/>
      <c r="D17" s="665"/>
      <c r="E17" s="665"/>
      <c r="F17" s="665"/>
      <c r="G17" s="665"/>
      <c r="H17" s="665"/>
      <c r="I17" s="665"/>
      <c r="J17" s="656"/>
      <c r="K17" s="656"/>
      <c r="L17" s="656"/>
      <c r="N17" s="666"/>
      <c r="R17" s="246"/>
    </row>
    <row r="18" spans="1:18" ht="13.5" customHeight="1" x14ac:dyDescent="0.2">
      <c r="A18" s="320"/>
      <c r="B18" s="595" t="s">
        <v>257</v>
      </c>
      <c r="C18" s="314"/>
      <c r="D18" s="657">
        <f t="shared" ref="D18:O18" si="6">D8-D13</f>
        <v>1093.9096569999999</v>
      </c>
      <c r="E18" s="657">
        <f t="shared" si="6"/>
        <v>856.54188299999987</v>
      </c>
      <c r="F18" s="657">
        <f t="shared" si="6"/>
        <v>1086.824413</v>
      </c>
      <c r="G18" s="657">
        <f t="shared" si="6"/>
        <v>1059.2186439999998</v>
      </c>
      <c r="H18" s="657">
        <f t="shared" si="6"/>
        <v>984.42296899999997</v>
      </c>
      <c r="I18" s="657">
        <f t="shared" si="6"/>
        <v>813.60400000000004</v>
      </c>
      <c r="J18" s="657">
        <f t="shared" si="6"/>
        <v>656.06400000000008</v>
      </c>
      <c r="K18" s="657">
        <f t="shared" si="6"/>
        <v>674.279</v>
      </c>
      <c r="L18" s="657">
        <f t="shared" si="6"/>
        <v>662.03200000000004</v>
      </c>
      <c r="M18" s="657">
        <f t="shared" si="6"/>
        <v>652.59691499999985</v>
      </c>
      <c r="N18" s="658" t="s">
        <v>190</v>
      </c>
      <c r="O18" s="657">
        <f t="shared" si="6"/>
        <v>631.27739199999996</v>
      </c>
      <c r="R18" s="246"/>
    </row>
    <row r="19" spans="1:18" ht="13.5" customHeight="1" thickBot="1" x14ac:dyDescent="0.25">
      <c r="A19" s="321"/>
      <c r="B19" s="596" t="s">
        <v>258</v>
      </c>
      <c r="C19" s="315"/>
      <c r="D19" s="659">
        <f t="shared" ref="D19:O19" si="7">D9-D14</f>
        <v>1543.8174449999999</v>
      </c>
      <c r="E19" s="659">
        <f t="shared" si="7"/>
        <v>1847.682755</v>
      </c>
      <c r="F19" s="659">
        <f t="shared" si="7"/>
        <v>1841.7977150000002</v>
      </c>
      <c r="G19" s="659">
        <f t="shared" si="7"/>
        <v>2269.2772370000002</v>
      </c>
      <c r="H19" s="659">
        <f t="shared" si="7"/>
        <v>2051</v>
      </c>
      <c r="I19" s="659">
        <f t="shared" si="7"/>
        <v>1870.6382860000001</v>
      </c>
      <c r="J19" s="659">
        <f t="shared" si="7"/>
        <v>2255</v>
      </c>
      <c r="K19" s="659">
        <f t="shared" si="7"/>
        <v>2889.1273090000004</v>
      </c>
      <c r="L19" s="659">
        <f t="shared" si="7"/>
        <v>3282.1731</v>
      </c>
      <c r="M19" s="659">
        <f t="shared" si="7"/>
        <v>4101.3598000000002</v>
      </c>
      <c r="N19" s="660"/>
      <c r="O19" s="659">
        <f t="shared" si="7"/>
        <v>3754.4649999999997</v>
      </c>
      <c r="R19" s="246"/>
    </row>
    <row r="20" spans="1:18" ht="12.75" x14ac:dyDescent="0.2">
      <c r="A20" s="597" t="s">
        <v>288</v>
      </c>
      <c r="B20" s="23"/>
      <c r="C20" s="23"/>
      <c r="D20" s="667"/>
      <c r="E20" s="667"/>
      <c r="F20" s="667"/>
      <c r="G20" s="667"/>
      <c r="H20" s="667"/>
      <c r="I20" s="667"/>
      <c r="J20" s="667"/>
      <c r="L20" s="668"/>
    </row>
    <row r="21" spans="1:18" ht="12.75" x14ac:dyDescent="0.2">
      <c r="A21" s="355" t="s">
        <v>235</v>
      </c>
      <c r="B21" s="23"/>
      <c r="C21" s="23"/>
      <c r="D21" s="667"/>
      <c r="E21" s="669"/>
      <c r="F21" s="669"/>
      <c r="G21" s="669"/>
      <c r="H21" s="667"/>
      <c r="I21" s="669"/>
      <c r="J21" s="669"/>
      <c r="L21" s="668"/>
    </row>
    <row r="22" spans="1:18" ht="12" x14ac:dyDescent="0.2">
      <c r="A22" s="187"/>
      <c r="D22" s="661"/>
      <c r="E22" s="661"/>
      <c r="F22" s="661"/>
      <c r="G22" s="661"/>
      <c r="H22" s="661"/>
      <c r="I22" s="661"/>
      <c r="J22" s="661"/>
      <c r="L22" s="668"/>
      <c r="M22" s="670"/>
      <c r="O22" s="670"/>
    </row>
    <row r="23" spans="1:18" ht="12" x14ac:dyDescent="0.2">
      <c r="A23" s="254"/>
      <c r="C23" s="308"/>
      <c r="D23" s="670"/>
      <c r="E23" s="670"/>
      <c r="F23" s="670"/>
      <c r="G23" s="670"/>
      <c r="H23" s="670"/>
      <c r="I23" s="670"/>
      <c r="J23" s="670"/>
      <c r="K23" s="670"/>
      <c r="L23" s="670"/>
      <c r="M23" s="668"/>
    </row>
    <row r="24" spans="1:18" ht="12.75" x14ac:dyDescent="0.2">
      <c r="D24" s="665"/>
      <c r="E24" s="665"/>
      <c r="F24" s="665"/>
      <c r="G24" s="665"/>
      <c r="H24" s="665"/>
      <c r="I24" s="665"/>
      <c r="J24" s="665"/>
      <c r="K24" s="665"/>
      <c r="L24" s="665"/>
      <c r="M24" s="665"/>
      <c r="N24" s="665"/>
    </row>
    <row r="25" spans="1:18" ht="12.75" x14ac:dyDescent="0.2">
      <c r="C25" s="313"/>
      <c r="D25" s="655"/>
      <c r="E25" s="655"/>
      <c r="F25" s="655"/>
      <c r="G25" s="655"/>
      <c r="H25" s="655"/>
      <c r="I25" s="655"/>
      <c r="J25" s="655"/>
    </row>
    <row r="27" spans="1:18" ht="12.75" x14ac:dyDescent="0.2">
      <c r="C27" s="313"/>
      <c r="D27" s="655"/>
      <c r="E27" s="655"/>
      <c r="F27" s="655"/>
      <c r="G27" s="655"/>
      <c r="H27" s="655"/>
      <c r="I27" s="655"/>
      <c r="J27" s="655"/>
    </row>
    <row r="30" spans="1:18" ht="12.75" x14ac:dyDescent="0.2">
      <c r="C30" s="313"/>
      <c r="D30" s="655"/>
      <c r="E30" s="655"/>
      <c r="F30" s="655"/>
      <c r="G30" s="655"/>
      <c r="H30" s="655"/>
      <c r="I30" s="655"/>
      <c r="J30" s="655"/>
    </row>
  </sheetData>
  <mergeCells count="4">
    <mergeCell ref="A1:J2"/>
    <mergeCell ref="A6:C6"/>
    <mergeCell ref="A11:C11"/>
    <mergeCell ref="A16:C16"/>
  </mergeCells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A1:V55"/>
  <sheetViews>
    <sheetView tabSelected="1" zoomScaleNormal="100" workbookViewId="0">
      <selection activeCell="M1" sqref="M1"/>
    </sheetView>
  </sheetViews>
  <sheetFormatPr defaultRowHeight="11.25" x14ac:dyDescent="0.2"/>
  <cols>
    <col min="1" max="1" width="43.83203125" style="1" bestFit="1" customWidth="1"/>
    <col min="2" max="2" width="11.33203125" style="1" customWidth="1"/>
    <col min="3" max="3" width="2.83203125" style="1" customWidth="1"/>
    <col min="4" max="4" width="12.83203125" style="1" customWidth="1"/>
    <col min="5" max="5" width="2.83203125" style="1" customWidth="1"/>
    <col min="6" max="6" width="11.33203125" style="1" customWidth="1"/>
    <col min="7" max="7" width="2.83203125" style="1" customWidth="1"/>
    <col min="8" max="8" width="12.83203125" style="1" customWidth="1"/>
    <col min="9" max="9" width="2.83203125" style="1" customWidth="1"/>
    <col min="10" max="10" width="11.33203125" style="1" customWidth="1"/>
    <col min="11" max="11" width="2.83203125" style="1" customWidth="1"/>
    <col min="12" max="12" width="12.83203125" style="1" customWidth="1"/>
    <col min="13" max="13" width="2.83203125" style="1" customWidth="1"/>
    <col min="14" max="19" width="9.33203125" style="1"/>
    <col min="20" max="20" width="11.5" style="1" bestFit="1" customWidth="1"/>
    <col min="21" max="16384" width="9.33203125" style="1"/>
  </cols>
  <sheetData>
    <row r="1" spans="1:16" ht="15" x14ac:dyDescent="0.25">
      <c r="A1" s="33" t="s">
        <v>295</v>
      </c>
    </row>
    <row r="2" spans="1:16" x14ac:dyDescent="0.2">
      <c r="A2" s="384" t="s">
        <v>296</v>
      </c>
    </row>
    <row r="3" spans="1:16" ht="12.75" x14ac:dyDescent="0.2">
      <c r="A3" s="101" t="s">
        <v>1</v>
      </c>
      <c r="B3" s="681" t="s">
        <v>115</v>
      </c>
      <c r="C3" s="682"/>
      <c r="D3" s="682"/>
      <c r="E3" s="135"/>
      <c r="F3" s="682" t="s">
        <v>116</v>
      </c>
      <c r="G3" s="682"/>
      <c r="H3" s="682"/>
      <c r="I3" s="267"/>
      <c r="J3" s="681" t="s">
        <v>5</v>
      </c>
      <c r="K3" s="682"/>
      <c r="L3" s="682"/>
      <c r="M3" s="127"/>
    </row>
    <row r="4" spans="1:16" ht="12.75" x14ac:dyDescent="0.2">
      <c r="A4" s="105"/>
      <c r="B4" s="679" t="s">
        <v>178</v>
      </c>
      <c r="C4" s="680"/>
      <c r="D4" s="680"/>
      <c r="E4" s="258"/>
      <c r="F4" s="680" t="s">
        <v>179</v>
      </c>
      <c r="G4" s="680"/>
      <c r="H4" s="680"/>
      <c r="I4" s="257"/>
      <c r="J4" s="679" t="s">
        <v>42</v>
      </c>
      <c r="K4" s="680"/>
      <c r="L4" s="680"/>
      <c r="M4" s="128"/>
    </row>
    <row r="5" spans="1:16" ht="19.5" customHeight="1" x14ac:dyDescent="0.2">
      <c r="A5" s="102" t="s">
        <v>2</v>
      </c>
      <c r="B5" s="105" t="s">
        <v>3</v>
      </c>
      <c r="C5" s="3"/>
      <c r="D5" s="3" t="s">
        <v>110</v>
      </c>
      <c r="E5" s="122"/>
      <c r="F5" s="105" t="s">
        <v>3</v>
      </c>
      <c r="G5" s="3"/>
      <c r="H5" s="3" t="s">
        <v>110</v>
      </c>
      <c r="I5" s="122"/>
      <c r="J5" s="105" t="s">
        <v>3</v>
      </c>
      <c r="K5" s="3"/>
      <c r="L5" s="3" t="s">
        <v>110</v>
      </c>
      <c r="M5" s="128"/>
    </row>
    <row r="6" spans="1:16" ht="49.5" customHeight="1" x14ac:dyDescent="0.2">
      <c r="A6" s="103"/>
      <c r="B6" s="143" t="s">
        <v>4</v>
      </c>
      <c r="C6" s="144"/>
      <c r="D6" s="144" t="s">
        <v>145</v>
      </c>
      <c r="E6" s="145"/>
      <c r="F6" s="143" t="s">
        <v>4</v>
      </c>
      <c r="G6" s="144"/>
      <c r="H6" s="144" t="s">
        <v>145</v>
      </c>
      <c r="I6" s="145"/>
      <c r="J6" s="143" t="s">
        <v>4</v>
      </c>
      <c r="K6" s="144"/>
      <c r="L6" s="144" t="s">
        <v>145</v>
      </c>
      <c r="M6" s="148"/>
    </row>
    <row r="7" spans="1:16" ht="12.75" x14ac:dyDescent="0.2">
      <c r="A7" s="101" t="s">
        <v>7</v>
      </c>
      <c r="B7" s="207">
        <v>50</v>
      </c>
      <c r="C7" s="542"/>
      <c r="D7" s="46">
        <v>2.6219999999999999</v>
      </c>
      <c r="E7" s="545"/>
      <c r="F7" s="117">
        <v>125</v>
      </c>
      <c r="G7" s="542"/>
      <c r="H7" s="46">
        <v>2187.83</v>
      </c>
      <c r="I7" s="542"/>
      <c r="J7" s="269">
        <f>SUM(B7,F7)</f>
        <v>175</v>
      </c>
      <c r="K7" s="548"/>
      <c r="L7" s="46">
        <f>SUM(D7,H7)</f>
        <v>2190.4519999999998</v>
      </c>
      <c r="M7" s="549"/>
      <c r="P7" s="610"/>
    </row>
    <row r="8" spans="1:16" ht="12.75" x14ac:dyDescent="0.2">
      <c r="A8" s="105" t="s">
        <v>170</v>
      </c>
      <c r="B8" s="207">
        <v>496</v>
      </c>
      <c r="C8" s="543"/>
      <c r="D8" s="46">
        <v>19.175000000000001</v>
      </c>
      <c r="E8" s="546"/>
      <c r="F8" s="117">
        <v>194</v>
      </c>
      <c r="G8" s="543"/>
      <c r="H8" s="46">
        <v>919.21600000000001</v>
      </c>
      <c r="I8" s="543"/>
      <c r="J8" s="119">
        <f>SUM(B8,F8)</f>
        <v>690</v>
      </c>
      <c r="K8" s="543"/>
      <c r="L8" s="46">
        <f>SUM(D8,H8)</f>
        <v>938.39099999999996</v>
      </c>
      <c r="M8" s="546"/>
      <c r="P8" s="610"/>
    </row>
    <row r="9" spans="1:16" ht="12.75" x14ac:dyDescent="0.2">
      <c r="A9" s="106" t="s">
        <v>8</v>
      </c>
      <c r="B9" s="518">
        <f>SUM(B7:B8)</f>
        <v>546</v>
      </c>
      <c r="C9" s="543"/>
      <c r="D9" s="47">
        <f>SUM(D7:D8)</f>
        <v>21.797000000000001</v>
      </c>
      <c r="E9" s="546"/>
      <c r="F9" s="116">
        <f>SUM(F7:F8)</f>
        <v>319</v>
      </c>
      <c r="G9" s="543"/>
      <c r="H9" s="47">
        <f>SUM(H7:H8)</f>
        <v>3107.0459999999998</v>
      </c>
      <c r="I9" s="543"/>
      <c r="J9" s="120">
        <f>SUM(J7:J8)</f>
        <v>865</v>
      </c>
      <c r="K9" s="543"/>
      <c r="L9" s="47">
        <f>SUM(L7:L8)</f>
        <v>3128.8429999999998</v>
      </c>
      <c r="M9" s="546"/>
      <c r="P9" s="611"/>
    </row>
    <row r="10" spans="1:16" ht="12.75" x14ac:dyDescent="0.2">
      <c r="A10" s="105"/>
      <c r="B10" s="207"/>
      <c r="C10" s="543"/>
      <c r="D10" s="46"/>
      <c r="E10" s="546"/>
      <c r="F10" s="117"/>
      <c r="G10" s="543"/>
      <c r="H10" s="46"/>
      <c r="I10" s="543"/>
      <c r="J10" s="119"/>
      <c r="K10" s="543"/>
      <c r="L10" s="46"/>
      <c r="M10" s="546"/>
      <c r="P10" s="610"/>
    </row>
    <row r="11" spans="1:16" ht="12.75" x14ac:dyDescent="0.2">
      <c r="A11" s="105" t="s">
        <v>9</v>
      </c>
      <c r="B11" s="207">
        <v>122</v>
      </c>
      <c r="C11" s="543"/>
      <c r="D11" s="46">
        <v>5.4009999999999998</v>
      </c>
      <c r="E11" s="546"/>
      <c r="F11" s="117">
        <v>118</v>
      </c>
      <c r="G11" s="543"/>
      <c r="H11" s="46">
        <v>86.88</v>
      </c>
      <c r="I11" s="543"/>
      <c r="J11" s="119">
        <f>SUM(B11,F11)</f>
        <v>240</v>
      </c>
      <c r="K11" s="543"/>
      <c r="L11" s="46">
        <f>SUM(D11,H11)</f>
        <v>92.280999999999992</v>
      </c>
      <c r="M11" s="546"/>
      <c r="P11" s="610"/>
    </row>
    <row r="12" spans="1:16" ht="12.75" x14ac:dyDescent="0.2">
      <c r="A12" s="105" t="s">
        <v>142</v>
      </c>
      <c r="B12" s="207">
        <v>291</v>
      </c>
      <c r="C12" s="543"/>
      <c r="D12" s="46">
        <v>10.542</v>
      </c>
      <c r="E12" s="546"/>
      <c r="F12" s="117">
        <v>127</v>
      </c>
      <c r="G12" s="543"/>
      <c r="H12" s="46">
        <v>59.893999999999998</v>
      </c>
      <c r="I12" s="543"/>
      <c r="J12" s="119">
        <f>SUM(B12,F12)</f>
        <v>418</v>
      </c>
      <c r="K12" s="543"/>
      <c r="L12" s="46">
        <f>SUM(D12,H12)</f>
        <v>70.435999999999993</v>
      </c>
      <c r="M12" s="546"/>
      <c r="P12" s="610"/>
    </row>
    <row r="13" spans="1:16" ht="12.75" x14ac:dyDescent="0.2">
      <c r="A13" s="102" t="s">
        <v>6</v>
      </c>
      <c r="B13" s="207"/>
      <c r="C13" s="543"/>
      <c r="D13" s="46"/>
      <c r="E13" s="546"/>
      <c r="F13" s="117"/>
      <c r="G13" s="543"/>
      <c r="H13" s="46"/>
      <c r="I13" s="543"/>
      <c r="J13" s="119"/>
      <c r="K13" s="543"/>
      <c r="L13" s="46"/>
      <c r="M13" s="546"/>
      <c r="P13" s="610"/>
    </row>
    <row r="14" spans="1:16" ht="12.75" x14ac:dyDescent="0.2">
      <c r="A14" s="106" t="s">
        <v>108</v>
      </c>
      <c r="B14" s="518">
        <f>SUM(B11:B12)</f>
        <v>413</v>
      </c>
      <c r="C14" s="543"/>
      <c r="D14" s="47">
        <f>SUM(D11:D12)</f>
        <v>15.943</v>
      </c>
      <c r="E14" s="546"/>
      <c r="F14" s="116">
        <f>SUM(F11:F12)</f>
        <v>245</v>
      </c>
      <c r="G14" s="543"/>
      <c r="H14" s="47">
        <f>SUM(H11:H12)</f>
        <v>146.774</v>
      </c>
      <c r="I14" s="543"/>
      <c r="J14" s="120">
        <f>SUM(J11:J12)</f>
        <v>658</v>
      </c>
      <c r="K14" s="543"/>
      <c r="L14" s="47">
        <f>SUM(L11:L12)</f>
        <v>162.71699999999998</v>
      </c>
      <c r="M14" s="546"/>
      <c r="P14" s="611"/>
    </row>
    <row r="15" spans="1:16" ht="12.75" x14ac:dyDescent="0.2">
      <c r="A15" s="105"/>
      <c r="B15" s="518"/>
      <c r="C15" s="543"/>
      <c r="D15" s="47"/>
      <c r="E15" s="546"/>
      <c r="F15" s="116"/>
      <c r="G15" s="543"/>
      <c r="H15" s="47"/>
      <c r="I15" s="543"/>
      <c r="J15" s="120"/>
      <c r="K15" s="543"/>
      <c r="L15" s="47"/>
      <c r="M15" s="546"/>
      <c r="P15" s="610"/>
    </row>
    <row r="16" spans="1:16" ht="12.75" x14ac:dyDescent="0.2">
      <c r="A16" s="106" t="s">
        <v>10</v>
      </c>
      <c r="B16" s="518">
        <f>SUM(B14,B9)</f>
        <v>959</v>
      </c>
      <c r="C16" s="601"/>
      <c r="D16" s="47">
        <f>SUM(D14,D9)</f>
        <v>37.74</v>
      </c>
      <c r="E16" s="602"/>
      <c r="F16" s="116">
        <f>SUM(F14,F9)</f>
        <v>564</v>
      </c>
      <c r="G16" s="601"/>
      <c r="H16" s="47">
        <f>SUM(H14,H9)</f>
        <v>3253.8199999999997</v>
      </c>
      <c r="I16" s="601"/>
      <c r="J16" s="120">
        <f>SUM(J14,J9)</f>
        <v>1523</v>
      </c>
      <c r="K16" s="603"/>
      <c r="L16" s="47">
        <f>SUM(L14,L9)</f>
        <v>3291.56</v>
      </c>
      <c r="M16" s="604"/>
      <c r="P16" s="611"/>
    </row>
    <row r="17" spans="1:13" ht="12.75" x14ac:dyDescent="0.2">
      <c r="A17" s="103"/>
      <c r="B17" s="598"/>
      <c r="C17" s="599"/>
      <c r="D17" s="398"/>
      <c r="E17" s="600"/>
      <c r="F17" s="397"/>
      <c r="G17" s="599"/>
      <c r="H17" s="398"/>
      <c r="I17" s="599"/>
      <c r="J17" s="396"/>
      <c r="K17" s="599"/>
      <c r="L17" s="398"/>
      <c r="M17" s="600"/>
    </row>
    <row r="18" spans="1:13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2" spans="1:13" ht="15" x14ac:dyDescent="0.25">
      <c r="A22" s="33" t="s">
        <v>298</v>
      </c>
    </row>
    <row r="23" spans="1:13" x14ac:dyDescent="0.2">
      <c r="A23" s="384" t="s">
        <v>299</v>
      </c>
    </row>
    <row r="24" spans="1:13" ht="12.75" x14ac:dyDescent="0.2">
      <c r="A24" s="101" t="s">
        <v>1</v>
      </c>
      <c r="B24" s="681" t="s">
        <v>115</v>
      </c>
      <c r="C24" s="682"/>
      <c r="D24" s="682"/>
      <c r="E24" s="135"/>
      <c r="F24" s="682" t="s">
        <v>116</v>
      </c>
      <c r="G24" s="682"/>
      <c r="H24" s="682"/>
      <c r="I24" s="203"/>
      <c r="J24" s="681" t="s">
        <v>5</v>
      </c>
      <c r="K24" s="682"/>
      <c r="L24" s="682"/>
      <c r="M24" s="127"/>
    </row>
    <row r="25" spans="1:13" ht="12.75" x14ac:dyDescent="0.2">
      <c r="A25" s="105"/>
      <c r="B25" s="679" t="s">
        <v>178</v>
      </c>
      <c r="C25" s="680"/>
      <c r="D25" s="680"/>
      <c r="E25" s="258"/>
      <c r="F25" s="680" t="s">
        <v>179</v>
      </c>
      <c r="G25" s="680"/>
      <c r="H25" s="680"/>
      <c r="I25" s="257"/>
      <c r="J25" s="679" t="s">
        <v>42</v>
      </c>
      <c r="K25" s="680"/>
      <c r="L25" s="680"/>
      <c r="M25" s="128"/>
    </row>
    <row r="26" spans="1:13" ht="19.5" customHeight="1" x14ac:dyDescent="0.2">
      <c r="A26" s="102" t="s">
        <v>2</v>
      </c>
      <c r="B26" s="105" t="s">
        <v>3</v>
      </c>
      <c r="C26" s="3"/>
      <c r="D26" s="3" t="s">
        <v>110</v>
      </c>
      <c r="E26" s="122"/>
      <c r="F26" s="105" t="s">
        <v>3</v>
      </c>
      <c r="G26" s="3"/>
      <c r="H26" s="3" t="s">
        <v>110</v>
      </c>
      <c r="I26" s="122"/>
      <c r="J26" s="105" t="s">
        <v>3</v>
      </c>
      <c r="K26" s="3"/>
      <c r="L26" s="3" t="s">
        <v>110</v>
      </c>
      <c r="M26" s="128"/>
    </row>
    <row r="27" spans="1:13" ht="49.5" customHeight="1" x14ac:dyDescent="0.2">
      <c r="A27" s="103"/>
      <c r="B27" s="143" t="s">
        <v>4</v>
      </c>
      <c r="C27" s="144"/>
      <c r="D27" s="144" t="s">
        <v>145</v>
      </c>
      <c r="E27" s="145"/>
      <c r="F27" s="143" t="s">
        <v>4</v>
      </c>
      <c r="G27" s="144"/>
      <c r="H27" s="144" t="s">
        <v>145</v>
      </c>
      <c r="I27" s="145"/>
      <c r="J27" s="143" t="s">
        <v>4</v>
      </c>
      <c r="K27" s="144"/>
      <c r="L27" s="144" t="s">
        <v>145</v>
      </c>
      <c r="M27" s="148"/>
    </row>
    <row r="28" spans="1:13" ht="12.75" x14ac:dyDescent="0.2">
      <c r="A28" s="101" t="s">
        <v>7</v>
      </c>
      <c r="B28" s="207">
        <v>53</v>
      </c>
      <c r="C28" s="542"/>
      <c r="D28" s="46">
        <v>2.7639999999999998</v>
      </c>
      <c r="E28" s="545"/>
      <c r="F28" s="117">
        <v>128</v>
      </c>
      <c r="G28" s="542"/>
      <c r="H28" s="46">
        <v>2267.4780000000001</v>
      </c>
      <c r="I28" s="542" t="s">
        <v>190</v>
      </c>
      <c r="J28" s="269">
        <f>SUM(B28,F28)</f>
        <v>181</v>
      </c>
      <c r="K28" s="548"/>
      <c r="L28" s="46">
        <f>SUM(D28,H28)</f>
        <v>2270.2420000000002</v>
      </c>
      <c r="M28" s="545" t="s">
        <v>190</v>
      </c>
    </row>
    <row r="29" spans="1:13" ht="14.25" customHeight="1" x14ac:dyDescent="0.2">
      <c r="A29" s="105" t="s">
        <v>170</v>
      </c>
      <c r="B29" s="207">
        <v>499</v>
      </c>
      <c r="C29" s="543"/>
      <c r="D29" s="46">
        <v>19.109000000000002</v>
      </c>
      <c r="E29" s="546"/>
      <c r="F29" s="117">
        <v>192</v>
      </c>
      <c r="G29" s="543"/>
      <c r="H29" s="46">
        <v>923.04499999999996</v>
      </c>
      <c r="I29" s="543" t="s">
        <v>190</v>
      </c>
      <c r="J29" s="119">
        <f>SUM(B29,F29)</f>
        <v>691</v>
      </c>
      <c r="K29" s="543"/>
      <c r="L29" s="46">
        <f>SUM(D29,H29)</f>
        <v>942.154</v>
      </c>
      <c r="M29" s="546" t="s">
        <v>190</v>
      </c>
    </row>
    <row r="30" spans="1:13" ht="12.75" x14ac:dyDescent="0.2">
      <c r="A30" s="106" t="s">
        <v>8</v>
      </c>
      <c r="B30" s="518">
        <f>SUM(B28:B29)</f>
        <v>552</v>
      </c>
      <c r="C30" s="543"/>
      <c r="D30" s="47">
        <f>SUM(D28:D29)</f>
        <v>21.873000000000001</v>
      </c>
      <c r="E30" s="546"/>
      <c r="F30" s="116">
        <f>SUM(F28:F29)</f>
        <v>320</v>
      </c>
      <c r="G30" s="543"/>
      <c r="H30" s="47">
        <f>SUM(H28:H29)</f>
        <v>3190.5230000000001</v>
      </c>
      <c r="I30" s="543" t="s">
        <v>190</v>
      </c>
      <c r="J30" s="120">
        <f>SUM(J28:J29)</f>
        <v>872</v>
      </c>
      <c r="K30" s="543"/>
      <c r="L30" s="47">
        <f>SUM(L28:L29)</f>
        <v>3212.3960000000002</v>
      </c>
      <c r="M30" s="546" t="s">
        <v>190</v>
      </c>
    </row>
    <row r="31" spans="1:13" ht="12.75" x14ac:dyDescent="0.2">
      <c r="A31" s="105"/>
      <c r="B31" s="207"/>
      <c r="C31" s="543"/>
      <c r="D31" s="46"/>
      <c r="E31" s="546"/>
      <c r="F31" s="117"/>
      <c r="G31" s="543"/>
      <c r="H31" s="46"/>
      <c r="I31" s="543"/>
      <c r="J31" s="119"/>
      <c r="K31" s="543"/>
      <c r="L31" s="46"/>
      <c r="M31" s="546"/>
    </row>
    <row r="32" spans="1:13" ht="12.75" x14ac:dyDescent="0.2">
      <c r="A32" s="105" t="s">
        <v>9</v>
      </c>
      <c r="B32" s="207">
        <v>126</v>
      </c>
      <c r="C32" s="543"/>
      <c r="D32" s="46">
        <v>5.5250000000000004</v>
      </c>
      <c r="E32" s="546"/>
      <c r="F32" s="117">
        <v>123</v>
      </c>
      <c r="G32" s="543"/>
      <c r="H32" s="46">
        <v>85.444999999999993</v>
      </c>
      <c r="I32" s="543"/>
      <c r="J32" s="119">
        <f>SUM(B32,F32)</f>
        <v>249</v>
      </c>
      <c r="K32" s="543"/>
      <c r="L32" s="46">
        <f>SUM(D32,H32)</f>
        <v>90.97</v>
      </c>
      <c r="M32" s="546"/>
    </row>
    <row r="33" spans="1:22" ht="12.75" x14ac:dyDescent="0.2">
      <c r="A33" s="105" t="s">
        <v>142</v>
      </c>
      <c r="B33" s="207">
        <v>303</v>
      </c>
      <c r="C33" s="543"/>
      <c r="D33" s="46">
        <v>11.250999999999999</v>
      </c>
      <c r="E33" s="546"/>
      <c r="F33" s="117">
        <v>119</v>
      </c>
      <c r="G33" s="543"/>
      <c r="H33" s="46">
        <v>55.811999999999998</v>
      </c>
      <c r="I33" s="543"/>
      <c r="J33" s="119">
        <f>SUM(B33,F33)</f>
        <v>422</v>
      </c>
      <c r="K33" s="543"/>
      <c r="L33" s="46">
        <f>SUM(D33,H33)</f>
        <v>67.063000000000002</v>
      </c>
      <c r="M33" s="546"/>
    </row>
    <row r="34" spans="1:22" ht="12.75" x14ac:dyDescent="0.2">
      <c r="A34" s="102" t="s">
        <v>6</v>
      </c>
      <c r="B34" s="207"/>
      <c r="C34" s="543"/>
      <c r="D34" s="46"/>
      <c r="E34" s="546"/>
      <c r="F34" s="117"/>
      <c r="G34" s="543"/>
      <c r="H34" s="46"/>
      <c r="I34" s="543"/>
      <c r="J34" s="119"/>
      <c r="K34" s="543"/>
      <c r="L34" s="46"/>
      <c r="M34" s="546"/>
    </row>
    <row r="35" spans="1:22" ht="12.75" x14ac:dyDescent="0.2">
      <c r="A35" s="106" t="s">
        <v>108</v>
      </c>
      <c r="B35" s="518">
        <v>429</v>
      </c>
      <c r="C35" s="543"/>
      <c r="D35" s="47">
        <v>16.776</v>
      </c>
      <c r="E35" s="546"/>
      <c r="F35" s="116">
        <v>242</v>
      </c>
      <c r="G35" s="543"/>
      <c r="H35" s="47">
        <v>141.25700000000001</v>
      </c>
      <c r="I35" s="543"/>
      <c r="J35" s="120">
        <v>671</v>
      </c>
      <c r="K35" s="543"/>
      <c r="L35" s="47">
        <v>158.03300000000002</v>
      </c>
      <c r="M35" s="546"/>
    </row>
    <row r="36" spans="1:22" ht="12.75" x14ac:dyDescent="0.2">
      <c r="A36" s="106"/>
      <c r="B36" s="518"/>
      <c r="C36" s="543"/>
      <c r="D36" s="47"/>
      <c r="E36" s="546"/>
      <c r="F36" s="116"/>
      <c r="G36" s="543"/>
      <c r="H36" s="47"/>
      <c r="I36" s="543"/>
      <c r="J36" s="120"/>
      <c r="K36" s="543"/>
      <c r="L36" s="47"/>
      <c r="M36" s="546"/>
    </row>
    <row r="37" spans="1:22" ht="12.75" x14ac:dyDescent="0.2">
      <c r="A37" s="98" t="s">
        <v>297</v>
      </c>
      <c r="B37" s="518">
        <f>SUM(B35,B30)</f>
        <v>981</v>
      </c>
      <c r="C37" s="543"/>
      <c r="D37" s="47">
        <f t="shared" ref="D37:L37" si="0">SUM(D35,D30)</f>
        <v>38.649000000000001</v>
      </c>
      <c r="E37" s="546"/>
      <c r="F37" s="116">
        <f t="shared" si="0"/>
        <v>562</v>
      </c>
      <c r="G37" s="543"/>
      <c r="H37" s="47">
        <f t="shared" si="0"/>
        <v>3331.78</v>
      </c>
      <c r="I37" s="543" t="s">
        <v>190</v>
      </c>
      <c r="J37" s="120">
        <f t="shared" si="0"/>
        <v>1543</v>
      </c>
      <c r="K37" s="543"/>
      <c r="L37" s="47">
        <f t="shared" si="0"/>
        <v>3370.4290000000001</v>
      </c>
      <c r="M37" s="546" t="s">
        <v>190</v>
      </c>
      <c r="O37" s="36"/>
      <c r="P37" s="36"/>
      <c r="Q37" s="36"/>
      <c r="R37" s="36"/>
      <c r="S37" s="36"/>
      <c r="T37" s="36"/>
      <c r="U37" s="36"/>
      <c r="V37" s="36"/>
    </row>
    <row r="38" spans="1:22" ht="12.75" x14ac:dyDescent="0.2">
      <c r="A38" s="98" t="s">
        <v>261</v>
      </c>
      <c r="B38" s="518">
        <v>994</v>
      </c>
      <c r="C38" s="543"/>
      <c r="D38" s="47">
        <v>39.254000000000005</v>
      </c>
      <c r="E38" s="546"/>
      <c r="F38" s="116">
        <v>572</v>
      </c>
      <c r="G38" s="543"/>
      <c r="H38" s="47">
        <v>3416.1119999999996</v>
      </c>
      <c r="I38" s="543"/>
      <c r="J38" s="120">
        <v>1566</v>
      </c>
      <c r="K38" s="543"/>
      <c r="L38" s="47">
        <v>3455.366</v>
      </c>
      <c r="M38" s="546"/>
      <c r="O38" s="36"/>
      <c r="P38" s="36"/>
      <c r="Q38" s="36"/>
      <c r="R38" s="36"/>
      <c r="S38" s="36"/>
      <c r="T38" s="36"/>
      <c r="U38" s="36"/>
      <c r="V38" s="36"/>
    </row>
    <row r="39" spans="1:22" s="35" customFormat="1" ht="12.75" x14ac:dyDescent="0.2">
      <c r="A39" s="98" t="s">
        <v>262</v>
      </c>
      <c r="B39" s="120">
        <v>1015</v>
      </c>
      <c r="C39" s="543"/>
      <c r="D39" s="47">
        <v>39.999000000000002</v>
      </c>
      <c r="E39" s="546"/>
      <c r="F39" s="116">
        <v>554</v>
      </c>
      <c r="G39" s="543"/>
      <c r="H39" s="47">
        <v>3480.6979999999999</v>
      </c>
      <c r="I39" s="543"/>
      <c r="J39" s="120">
        <f t="shared" ref="J39:J42" si="1">SUM(B39,F39)</f>
        <v>1569</v>
      </c>
      <c r="K39" s="543"/>
      <c r="L39" s="47">
        <f t="shared" ref="L39:L41" si="2">SUM(D39,H39)</f>
        <v>3520.6969999999997</v>
      </c>
      <c r="M39" s="546"/>
      <c r="O39" s="36"/>
      <c r="P39" s="36"/>
      <c r="Q39" s="36"/>
      <c r="R39" s="36"/>
      <c r="S39" s="36"/>
      <c r="T39" s="36"/>
      <c r="U39" s="36"/>
      <c r="V39" s="36"/>
    </row>
    <row r="40" spans="1:22" s="35" customFormat="1" ht="12.75" x14ac:dyDescent="0.2">
      <c r="A40" s="98" t="s">
        <v>263</v>
      </c>
      <c r="B40" s="120">
        <v>1006</v>
      </c>
      <c r="C40" s="543"/>
      <c r="D40" s="47">
        <v>40.088000000000001</v>
      </c>
      <c r="E40" s="546"/>
      <c r="F40" s="116">
        <v>617</v>
      </c>
      <c r="G40" s="543"/>
      <c r="H40" s="47">
        <v>3985.4749999999999</v>
      </c>
      <c r="I40" s="543"/>
      <c r="J40" s="120">
        <f t="shared" si="1"/>
        <v>1623</v>
      </c>
      <c r="K40" s="543"/>
      <c r="L40" s="47">
        <f t="shared" si="2"/>
        <v>4025.5630000000001</v>
      </c>
      <c r="M40" s="546"/>
      <c r="O40" s="36"/>
      <c r="P40" s="36"/>
      <c r="Q40" s="36"/>
      <c r="R40" s="36"/>
      <c r="S40" s="36"/>
      <c r="T40" s="36"/>
      <c r="U40" s="36"/>
      <c r="V40" s="36"/>
    </row>
    <row r="41" spans="1:22" s="35" customFormat="1" ht="12.75" x14ac:dyDescent="0.2">
      <c r="A41" s="98" t="s">
        <v>264</v>
      </c>
      <c r="B41" s="120">
        <v>1005</v>
      </c>
      <c r="C41" s="543"/>
      <c r="D41" s="47">
        <v>40.101999999999997</v>
      </c>
      <c r="E41" s="546"/>
      <c r="F41" s="116">
        <v>639</v>
      </c>
      <c r="G41" s="543"/>
      <c r="H41" s="47">
        <v>4211.3850000000002</v>
      </c>
      <c r="I41" s="543"/>
      <c r="J41" s="120">
        <f t="shared" si="1"/>
        <v>1644</v>
      </c>
      <c r="K41" s="543"/>
      <c r="L41" s="47">
        <f t="shared" si="2"/>
        <v>4251.4870000000001</v>
      </c>
      <c r="M41" s="546"/>
      <c r="O41" s="36"/>
      <c r="P41" s="36"/>
      <c r="Q41" s="36"/>
      <c r="R41" s="36"/>
      <c r="S41" s="36"/>
      <c r="T41" s="36"/>
      <c r="U41" s="36"/>
      <c r="V41" s="36"/>
    </row>
    <row r="42" spans="1:22" s="35" customFormat="1" ht="12.75" x14ac:dyDescent="0.2">
      <c r="A42" s="98" t="s">
        <v>265</v>
      </c>
      <c r="B42" s="120">
        <v>1010</v>
      </c>
      <c r="C42" s="543"/>
      <c r="D42" s="47">
        <v>40.045999999999999</v>
      </c>
      <c r="E42" s="546"/>
      <c r="F42" s="116">
        <v>646</v>
      </c>
      <c r="G42" s="543"/>
      <c r="H42" s="47">
        <v>4451.9390000000003</v>
      </c>
      <c r="I42" s="543"/>
      <c r="J42" s="120">
        <f t="shared" si="1"/>
        <v>1656</v>
      </c>
      <c r="K42" s="543"/>
      <c r="L42" s="47">
        <f>SUM(D42,H42)</f>
        <v>4491.9850000000006</v>
      </c>
      <c r="M42" s="546"/>
      <c r="O42" s="36"/>
      <c r="P42" s="36"/>
      <c r="Q42" s="36"/>
      <c r="R42" s="36"/>
      <c r="S42" s="36"/>
      <c r="T42" s="36"/>
      <c r="U42" s="36"/>
      <c r="V42" s="36"/>
    </row>
    <row r="43" spans="1:22" s="35" customFormat="1" ht="12.75" x14ac:dyDescent="0.2">
      <c r="A43" s="98" t="s">
        <v>266</v>
      </c>
      <c r="B43" s="120">
        <v>1001</v>
      </c>
      <c r="C43" s="543"/>
      <c r="D43" s="47">
        <v>39.646999999999998</v>
      </c>
      <c r="E43" s="546"/>
      <c r="F43" s="116">
        <v>667</v>
      </c>
      <c r="G43" s="543"/>
      <c r="H43" s="47">
        <v>4662.9570000000003</v>
      </c>
      <c r="I43" s="543"/>
      <c r="J43" s="120">
        <f>SUM(B43,F43)</f>
        <v>1668</v>
      </c>
      <c r="K43" s="543"/>
      <c r="L43" s="47">
        <f>SUM(D43,H43)</f>
        <v>4702.6040000000003</v>
      </c>
      <c r="M43" s="546"/>
      <c r="O43" s="36"/>
      <c r="P43" s="36"/>
      <c r="Q43" s="36"/>
      <c r="R43" s="36"/>
      <c r="S43" s="36"/>
      <c r="T43" s="36"/>
      <c r="U43" s="36"/>
      <c r="V43" s="36"/>
    </row>
    <row r="44" spans="1:22" ht="12.75" x14ac:dyDescent="0.2">
      <c r="A44" s="354"/>
      <c r="B44" s="396"/>
      <c r="C44" s="544"/>
      <c r="D44" s="398"/>
      <c r="E44" s="547"/>
      <c r="F44" s="397"/>
      <c r="G44" s="544"/>
      <c r="H44" s="398"/>
      <c r="I44" s="544"/>
      <c r="J44" s="396"/>
      <c r="K44" s="544"/>
      <c r="L44" s="398"/>
      <c r="M44" s="547"/>
      <c r="O44" s="36"/>
    </row>
    <row r="46" spans="1:22" x14ac:dyDescent="0.2">
      <c r="B46" s="32"/>
      <c r="D46" s="32"/>
      <c r="F46" s="36"/>
      <c r="G46" s="36"/>
      <c r="H46" s="36"/>
      <c r="J46" s="32"/>
      <c r="L46" s="32"/>
    </row>
    <row r="47" spans="1:22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22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2:14" x14ac:dyDescent="0.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x14ac:dyDescent="0.2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2:14" x14ac:dyDescent="0.2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2:14" x14ac:dyDescent="0.2">
      <c r="B52" s="32"/>
      <c r="D52" s="32"/>
      <c r="F52" s="32"/>
      <c r="H52" s="36"/>
      <c r="J52" s="36"/>
      <c r="L52" s="36"/>
    </row>
    <row r="53" spans="2:14" x14ac:dyDescent="0.2">
      <c r="B53" s="32"/>
    </row>
    <row r="54" spans="2:14" x14ac:dyDescent="0.2">
      <c r="B54" s="32"/>
    </row>
    <row r="55" spans="2:14" x14ac:dyDescent="0.2">
      <c r="B55" s="32"/>
    </row>
  </sheetData>
  <mergeCells count="12">
    <mergeCell ref="B25:D25"/>
    <mergeCell ref="F25:H25"/>
    <mergeCell ref="J25:L25"/>
    <mergeCell ref="J3:L3"/>
    <mergeCell ref="F3:H3"/>
    <mergeCell ref="B3:D3"/>
    <mergeCell ref="B24:D24"/>
    <mergeCell ref="F24:H24"/>
    <mergeCell ref="J24:L24"/>
    <mergeCell ref="B4:D4"/>
    <mergeCell ref="F4:H4"/>
    <mergeCell ref="J4:L4"/>
  </mergeCells>
  <pageMargins left="0.70866141732283472" right="0.70866141732283472" top="0.52" bottom="0.74803149606299213" header="0.31496062992125984" footer="0.31496062992125984"/>
  <pageSetup paperSize="9" scale="81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  <pageSetUpPr fitToPage="1"/>
  </sheetPr>
  <dimension ref="A1:U58"/>
  <sheetViews>
    <sheetView zoomScaleNormal="100" workbookViewId="0">
      <selection activeCell="S1" sqref="S1"/>
    </sheetView>
  </sheetViews>
  <sheetFormatPr defaultRowHeight="11.25" x14ac:dyDescent="0.2"/>
  <cols>
    <col min="1" max="1" width="61.83203125" style="1" customWidth="1"/>
    <col min="2" max="2" width="11.6640625" style="1" customWidth="1"/>
    <col min="3" max="3" width="2.83203125" style="1" customWidth="1"/>
    <col min="4" max="4" width="12.5" style="1" customWidth="1"/>
    <col min="5" max="5" width="2.83203125" style="1" customWidth="1"/>
    <col min="6" max="6" width="14.6640625" style="1" customWidth="1"/>
    <col min="7" max="7" width="2.83203125" style="1" customWidth="1"/>
    <col min="8" max="8" width="11.6640625" style="1" customWidth="1"/>
    <col min="9" max="9" width="2.83203125" style="1" customWidth="1"/>
    <col min="10" max="10" width="12.5" style="1" customWidth="1"/>
    <col min="11" max="11" width="2.83203125" style="1" customWidth="1"/>
    <col min="12" max="12" width="14.6640625" style="1" customWidth="1"/>
    <col min="13" max="13" width="2.83203125" style="1" customWidth="1"/>
    <col min="14" max="14" width="11.6640625" style="1" customWidth="1"/>
    <col min="15" max="15" width="2.83203125" style="1" customWidth="1"/>
    <col min="16" max="16" width="12.5" style="1" customWidth="1"/>
    <col min="17" max="17" width="2.83203125" style="1" customWidth="1"/>
    <col min="18" max="18" width="14.6640625" style="1" customWidth="1"/>
    <col min="19" max="19" width="2.83203125" style="1" customWidth="1"/>
    <col min="20" max="16384" width="9.33203125" style="1"/>
  </cols>
  <sheetData>
    <row r="1" spans="1:21" ht="25.5" customHeight="1" x14ac:dyDescent="0.25">
      <c r="A1" s="33" t="s">
        <v>301</v>
      </c>
    </row>
    <row r="2" spans="1:21" ht="16.5" customHeight="1" x14ac:dyDescent="0.2">
      <c r="A2" s="384" t="s">
        <v>302</v>
      </c>
    </row>
    <row r="3" spans="1:21" s="147" customFormat="1" ht="18" customHeight="1" x14ac:dyDescent="0.2">
      <c r="A3" s="178" t="s">
        <v>1</v>
      </c>
      <c r="B3" s="685" t="s">
        <v>115</v>
      </c>
      <c r="C3" s="686"/>
      <c r="D3" s="686"/>
      <c r="E3" s="686"/>
      <c r="F3" s="686"/>
      <c r="G3" s="163"/>
      <c r="H3" s="685" t="s">
        <v>116</v>
      </c>
      <c r="I3" s="686"/>
      <c r="J3" s="686"/>
      <c r="K3" s="686"/>
      <c r="L3" s="686"/>
      <c r="M3" s="164"/>
      <c r="N3" s="685" t="s">
        <v>5</v>
      </c>
      <c r="O3" s="686"/>
      <c r="P3" s="686"/>
      <c r="Q3" s="686"/>
      <c r="R3" s="686"/>
      <c r="S3" s="163"/>
    </row>
    <row r="4" spans="1:21" s="147" customFormat="1" ht="18" customHeight="1" x14ac:dyDescent="0.2">
      <c r="A4" s="160"/>
      <c r="B4" s="683" t="s">
        <v>178</v>
      </c>
      <c r="C4" s="684"/>
      <c r="D4" s="684"/>
      <c r="E4" s="684"/>
      <c r="F4" s="684"/>
      <c r="G4" s="261"/>
      <c r="H4" s="683" t="s">
        <v>179</v>
      </c>
      <c r="I4" s="684"/>
      <c r="J4" s="684"/>
      <c r="K4" s="684"/>
      <c r="L4" s="684"/>
      <c r="M4" s="259"/>
      <c r="N4" s="683" t="s">
        <v>42</v>
      </c>
      <c r="O4" s="684"/>
      <c r="P4" s="684"/>
      <c r="Q4" s="684"/>
      <c r="R4" s="684"/>
      <c r="S4" s="260"/>
    </row>
    <row r="5" spans="1:21" ht="18" customHeight="1" x14ac:dyDescent="0.2">
      <c r="A5" s="179" t="s">
        <v>2</v>
      </c>
      <c r="B5" s="160" t="s">
        <v>3</v>
      </c>
      <c r="C5" s="161"/>
      <c r="D5" s="161" t="s">
        <v>110</v>
      </c>
      <c r="E5" s="161"/>
      <c r="F5" s="161" t="s">
        <v>240</v>
      </c>
      <c r="G5" s="162"/>
      <c r="H5" s="160" t="s">
        <v>3</v>
      </c>
      <c r="I5" s="161"/>
      <c r="J5" s="161" t="s">
        <v>110</v>
      </c>
      <c r="K5" s="161"/>
      <c r="L5" s="161" t="s">
        <v>240</v>
      </c>
      <c r="M5" s="162"/>
      <c r="N5" s="160" t="s">
        <v>3</v>
      </c>
      <c r="O5" s="161"/>
      <c r="P5" s="161" t="s">
        <v>110</v>
      </c>
      <c r="Q5" s="161"/>
      <c r="R5" s="161" t="s">
        <v>240</v>
      </c>
      <c r="S5" s="162"/>
    </row>
    <row r="6" spans="1:21" s="146" customFormat="1" ht="49.5" customHeight="1" x14ac:dyDescent="0.2">
      <c r="A6" s="180"/>
      <c r="B6" s="118" t="s">
        <v>4</v>
      </c>
      <c r="C6" s="115"/>
      <c r="D6" s="115" t="s">
        <v>145</v>
      </c>
      <c r="E6" s="115"/>
      <c r="F6" s="115" t="s">
        <v>239</v>
      </c>
      <c r="G6" s="123"/>
      <c r="H6" s="118" t="s">
        <v>4</v>
      </c>
      <c r="I6" s="115"/>
      <c r="J6" s="115" t="s">
        <v>145</v>
      </c>
      <c r="K6" s="115"/>
      <c r="L6" s="115" t="s">
        <v>239</v>
      </c>
      <c r="M6" s="123"/>
      <c r="N6" s="118" t="s">
        <v>4</v>
      </c>
      <c r="O6" s="115"/>
      <c r="P6" s="115" t="s">
        <v>145</v>
      </c>
      <c r="Q6" s="115"/>
      <c r="R6" s="115" t="s">
        <v>239</v>
      </c>
      <c r="S6" s="123"/>
    </row>
    <row r="7" spans="1:21" ht="12.75" x14ac:dyDescent="0.2">
      <c r="A7" s="101" t="s">
        <v>77</v>
      </c>
      <c r="B7" s="119">
        <v>10</v>
      </c>
      <c r="C7" s="43"/>
      <c r="D7" s="45">
        <v>0.505</v>
      </c>
      <c r="E7" s="43"/>
      <c r="F7" s="46">
        <v>0.35299999999999998</v>
      </c>
      <c r="G7" s="124"/>
      <c r="H7" s="45">
        <v>30</v>
      </c>
      <c r="I7" s="42"/>
      <c r="J7" s="45">
        <v>222.298</v>
      </c>
      <c r="K7" s="42"/>
      <c r="L7" s="45">
        <v>327.27300000000002</v>
      </c>
      <c r="M7" s="124"/>
      <c r="N7" s="119">
        <f>SUM(B7,H7)</f>
        <v>40</v>
      </c>
      <c r="O7" s="42"/>
      <c r="P7" s="45">
        <f>SUM(D7,J7)</f>
        <v>222.803</v>
      </c>
      <c r="Q7" s="42"/>
      <c r="R7" s="45">
        <f>SUM(F7,L7)</f>
        <v>327.62600000000003</v>
      </c>
      <c r="S7" s="124"/>
      <c r="T7" s="36"/>
      <c r="U7" s="36"/>
    </row>
    <row r="8" spans="1:21" ht="12.75" x14ac:dyDescent="0.2">
      <c r="A8" s="105" t="s">
        <v>78</v>
      </c>
      <c r="B8" s="329" t="s">
        <v>138</v>
      </c>
      <c r="C8" s="43"/>
      <c r="D8" s="206" t="s">
        <v>138</v>
      </c>
      <c r="E8" s="205"/>
      <c r="F8" s="206" t="s">
        <v>138</v>
      </c>
      <c r="G8" s="124"/>
      <c r="H8" s="207">
        <v>6</v>
      </c>
      <c r="I8" s="205"/>
      <c r="J8" s="206">
        <v>16.061</v>
      </c>
      <c r="K8" s="205"/>
      <c r="L8" s="206">
        <v>20.542000000000002</v>
      </c>
      <c r="M8" s="124"/>
      <c r="N8" s="119">
        <f t="shared" ref="N8:N9" si="0">SUM(B8,H8)</f>
        <v>6</v>
      </c>
      <c r="O8" s="205"/>
      <c r="P8" s="46">
        <f t="shared" ref="P8:P9" si="1">SUM(D8,J8)</f>
        <v>16.061</v>
      </c>
      <c r="Q8" s="205"/>
      <c r="R8" s="46">
        <f t="shared" ref="R8:R9" si="2">SUM(F8,L8)</f>
        <v>20.542000000000002</v>
      </c>
      <c r="S8" s="124"/>
      <c r="T8" s="36"/>
      <c r="U8" s="36"/>
    </row>
    <row r="9" spans="1:21" ht="12.75" x14ac:dyDescent="0.2">
      <c r="A9" s="105" t="s">
        <v>79</v>
      </c>
      <c r="B9" s="119">
        <v>40</v>
      </c>
      <c r="C9" s="43"/>
      <c r="D9" s="46">
        <v>2.117</v>
      </c>
      <c r="E9" s="43"/>
      <c r="F9" s="46">
        <v>1.319</v>
      </c>
      <c r="G9" s="124"/>
      <c r="H9" s="207">
        <v>89</v>
      </c>
      <c r="I9" s="205"/>
      <c r="J9" s="206">
        <v>1949.471</v>
      </c>
      <c r="K9" s="205"/>
      <c r="L9" s="206">
        <v>1158.2170000000001</v>
      </c>
      <c r="M9" s="124"/>
      <c r="N9" s="119">
        <f t="shared" si="0"/>
        <v>129</v>
      </c>
      <c r="O9" s="43"/>
      <c r="P9" s="46">
        <f t="shared" si="1"/>
        <v>1951.588</v>
      </c>
      <c r="Q9" s="43"/>
      <c r="R9" s="46">
        <f t="shared" si="2"/>
        <v>1159.5360000000001</v>
      </c>
      <c r="S9" s="124"/>
      <c r="T9" s="36"/>
      <c r="U9" s="36"/>
    </row>
    <row r="10" spans="1:21" ht="12.75" x14ac:dyDescent="0.2">
      <c r="A10" s="106" t="s">
        <v>80</v>
      </c>
      <c r="B10" s="120">
        <f>SUM(B7:B9)</f>
        <v>50</v>
      </c>
      <c r="C10" s="44"/>
      <c r="D10" s="47">
        <f>SUM(D7:D9)</f>
        <v>2.6219999999999999</v>
      </c>
      <c r="E10" s="44"/>
      <c r="F10" s="47">
        <f>SUM(F7:F9)</f>
        <v>1.6719999999999999</v>
      </c>
      <c r="G10" s="125"/>
      <c r="H10" s="47">
        <f>SUM(H7:H9)</f>
        <v>125</v>
      </c>
      <c r="I10" s="44"/>
      <c r="J10" s="47">
        <f>SUM(J7:J9)</f>
        <v>2187.83</v>
      </c>
      <c r="K10" s="44"/>
      <c r="L10" s="47">
        <f>SUM(L7:L9)</f>
        <v>1506.0320000000002</v>
      </c>
      <c r="M10" s="125"/>
      <c r="N10" s="47">
        <f>SUM(N7:N9)</f>
        <v>175</v>
      </c>
      <c r="O10" s="44"/>
      <c r="P10" s="47">
        <f>SUM(P7:P9)</f>
        <v>2190.4519999999998</v>
      </c>
      <c r="Q10" s="44"/>
      <c r="R10" s="47">
        <f>SUM(R7:R9)</f>
        <v>1507.7040000000002</v>
      </c>
      <c r="S10" s="125"/>
      <c r="T10" s="612"/>
      <c r="U10" s="612"/>
    </row>
    <row r="11" spans="1:21" ht="12.75" x14ac:dyDescent="0.2">
      <c r="A11" s="105"/>
      <c r="B11" s="119"/>
      <c r="C11" s="43"/>
      <c r="D11" s="46"/>
      <c r="E11" s="43"/>
      <c r="F11" s="46"/>
      <c r="G11" s="124"/>
      <c r="H11" s="46"/>
      <c r="I11" s="43"/>
      <c r="J11" s="46"/>
      <c r="K11" s="43"/>
      <c r="L11" s="46"/>
      <c r="M11" s="124"/>
      <c r="N11" s="46"/>
      <c r="O11" s="43"/>
      <c r="P11" s="46"/>
      <c r="Q11" s="43"/>
      <c r="R11" s="46"/>
      <c r="S11" s="124"/>
      <c r="T11" s="36"/>
      <c r="U11" s="36"/>
    </row>
    <row r="12" spans="1:21" ht="12.75" x14ac:dyDescent="0.2">
      <c r="A12" s="105" t="s">
        <v>81</v>
      </c>
      <c r="B12" s="119">
        <v>5</v>
      </c>
      <c r="C12" s="43"/>
      <c r="D12" s="46">
        <v>0.35199999999999998</v>
      </c>
      <c r="E12" s="43"/>
      <c r="F12" s="206" t="s">
        <v>138</v>
      </c>
      <c r="G12" s="124"/>
      <c r="H12" s="46">
        <v>41</v>
      </c>
      <c r="I12" s="43"/>
      <c r="J12" s="46">
        <v>838.26700000000005</v>
      </c>
      <c r="K12" s="43"/>
      <c r="L12" s="46">
        <v>152.88200000000001</v>
      </c>
      <c r="M12" s="124"/>
      <c r="N12" s="119">
        <f>SUM(B12,H12)</f>
        <v>46</v>
      </c>
      <c r="O12" s="43"/>
      <c r="P12" s="46">
        <f>SUM(D12,J12)</f>
        <v>838.61900000000003</v>
      </c>
      <c r="Q12" s="43"/>
      <c r="R12" s="46">
        <f>SUM(F12,L12)</f>
        <v>152.88200000000001</v>
      </c>
      <c r="S12" s="124"/>
      <c r="T12" s="36"/>
      <c r="U12" s="36"/>
    </row>
    <row r="13" spans="1:21" ht="12.75" x14ac:dyDescent="0.2">
      <c r="A13" s="105" t="s">
        <v>383</v>
      </c>
      <c r="B13" s="119">
        <v>491</v>
      </c>
      <c r="C13" s="43"/>
      <c r="D13" s="46">
        <v>18.823</v>
      </c>
      <c r="E13" s="43"/>
      <c r="F13" s="46">
        <v>0.64200000000000002</v>
      </c>
      <c r="G13" s="124"/>
      <c r="H13" s="46">
        <v>153</v>
      </c>
      <c r="I13" s="43"/>
      <c r="J13" s="46">
        <v>80.948999999999998</v>
      </c>
      <c r="K13" s="43"/>
      <c r="L13" s="46">
        <v>17.41</v>
      </c>
      <c r="M13" s="124"/>
      <c r="N13" s="119">
        <f>SUM(B13,H13)</f>
        <v>644</v>
      </c>
      <c r="O13" s="43"/>
      <c r="P13" s="46">
        <f>SUM(D13,J13)</f>
        <v>99.771999999999991</v>
      </c>
      <c r="Q13" s="43"/>
      <c r="R13" s="46">
        <f>SUM(F13,L13)</f>
        <v>18.052</v>
      </c>
      <c r="S13" s="124"/>
      <c r="T13" s="36"/>
      <c r="U13" s="36"/>
    </row>
    <row r="14" spans="1:21" ht="12.75" x14ac:dyDescent="0.2">
      <c r="A14" s="106" t="s">
        <v>384</v>
      </c>
      <c r="B14" s="120">
        <f>SUM(B12:B13)</f>
        <v>496</v>
      </c>
      <c r="C14" s="44"/>
      <c r="D14" s="47">
        <f>SUM(D12:D13)</f>
        <v>19.175000000000001</v>
      </c>
      <c r="E14" s="44"/>
      <c r="F14" s="47">
        <f>SUM(F12:F13)</f>
        <v>0.64200000000000002</v>
      </c>
      <c r="G14" s="125"/>
      <c r="H14" s="47">
        <f>SUM(H12:H13)</f>
        <v>194</v>
      </c>
      <c r="I14" s="44"/>
      <c r="J14" s="47">
        <f>SUM(J12:J13)</f>
        <v>919.21600000000001</v>
      </c>
      <c r="K14" s="44"/>
      <c r="L14" s="47">
        <f>SUM(L12:L13)</f>
        <v>170.292</v>
      </c>
      <c r="M14" s="125"/>
      <c r="N14" s="47">
        <f>SUM(N12:N13)</f>
        <v>690</v>
      </c>
      <c r="O14" s="44"/>
      <c r="P14" s="47">
        <f>SUM(P12:P13)</f>
        <v>938.39100000000008</v>
      </c>
      <c r="Q14" s="44"/>
      <c r="R14" s="47">
        <f>SUM(R12:R13)</f>
        <v>170.934</v>
      </c>
      <c r="S14" s="125"/>
      <c r="T14" s="612"/>
      <c r="U14" s="612"/>
    </row>
    <row r="15" spans="1:21" ht="12.75" x14ac:dyDescent="0.2">
      <c r="A15" s="107"/>
      <c r="B15" s="119"/>
      <c r="C15" s="43"/>
      <c r="D15" s="46"/>
      <c r="E15" s="43"/>
      <c r="F15" s="46"/>
      <c r="G15" s="124"/>
      <c r="H15" s="46"/>
      <c r="I15" s="43"/>
      <c r="J15" s="46"/>
      <c r="K15" s="43"/>
      <c r="L15" s="46"/>
      <c r="M15" s="124"/>
      <c r="N15" s="46"/>
      <c r="O15" s="43"/>
      <c r="P15" s="46"/>
      <c r="Q15" s="43"/>
      <c r="R15" s="46"/>
      <c r="S15" s="124"/>
      <c r="T15" s="36"/>
      <c r="U15" s="36"/>
    </row>
    <row r="16" spans="1:21" ht="12.75" x14ac:dyDescent="0.2">
      <c r="A16" s="106" t="s">
        <v>385</v>
      </c>
      <c r="B16" s="120">
        <f>SUM(B14,B10)</f>
        <v>546</v>
      </c>
      <c r="C16" s="44"/>
      <c r="D16" s="47">
        <f>SUM(D14,D10)</f>
        <v>21.797000000000001</v>
      </c>
      <c r="E16" s="44"/>
      <c r="F16" s="47">
        <f>SUM(F14,F10)</f>
        <v>2.3140000000000001</v>
      </c>
      <c r="G16" s="125"/>
      <c r="H16" s="47">
        <f>SUM(H14,H10)</f>
        <v>319</v>
      </c>
      <c r="I16" s="44"/>
      <c r="J16" s="47">
        <f>SUM(J14,J10)</f>
        <v>3107.0459999999998</v>
      </c>
      <c r="K16" s="44"/>
      <c r="L16" s="47">
        <f>SUM(L14,L10)</f>
        <v>1676.3240000000001</v>
      </c>
      <c r="M16" s="125"/>
      <c r="N16" s="47">
        <f>SUM(N14,N10)</f>
        <v>865</v>
      </c>
      <c r="O16" s="44"/>
      <c r="P16" s="47">
        <f>SUM(P14,P10)</f>
        <v>3128.8429999999998</v>
      </c>
      <c r="Q16" s="44"/>
      <c r="R16" s="47">
        <f>SUM(R14,R10)</f>
        <v>1678.6380000000001</v>
      </c>
      <c r="S16" s="125"/>
      <c r="T16" s="612"/>
      <c r="U16" s="612"/>
    </row>
    <row r="17" spans="1:19" ht="12.75" x14ac:dyDescent="0.2">
      <c r="A17" s="132"/>
      <c r="B17" s="121"/>
      <c r="C17" s="48"/>
      <c r="D17" s="49"/>
      <c r="E17" s="48"/>
      <c r="F17" s="49"/>
      <c r="G17" s="126"/>
      <c r="H17" s="49"/>
      <c r="I17" s="48"/>
      <c r="J17" s="49"/>
      <c r="K17" s="48"/>
      <c r="L17" s="49"/>
      <c r="M17" s="126"/>
      <c r="N17" s="49"/>
      <c r="O17" s="48"/>
      <c r="P17" s="49"/>
      <c r="Q17" s="48"/>
      <c r="R17" s="49"/>
      <c r="S17" s="126"/>
    </row>
    <row r="18" spans="1:19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9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9" x14ac:dyDescent="0.2">
      <c r="H20" s="356"/>
      <c r="I20" s="356"/>
      <c r="J20" s="356"/>
      <c r="K20" s="356"/>
      <c r="L20" s="356"/>
      <c r="M20" s="356"/>
    </row>
    <row r="21" spans="1:19" ht="22.5" customHeight="1" x14ac:dyDescent="0.25">
      <c r="A21" s="33" t="s">
        <v>303</v>
      </c>
    </row>
    <row r="22" spans="1:19" ht="18.75" customHeight="1" x14ac:dyDescent="0.2">
      <c r="A22" s="384" t="s">
        <v>304</v>
      </c>
    </row>
    <row r="23" spans="1:19" ht="17.25" customHeight="1" x14ac:dyDescent="0.2">
      <c r="A23" s="178" t="s">
        <v>1</v>
      </c>
      <c r="B23" s="685" t="s">
        <v>115</v>
      </c>
      <c r="C23" s="686"/>
      <c r="D23" s="686"/>
      <c r="E23" s="686"/>
      <c r="F23" s="686"/>
      <c r="G23" s="163"/>
      <c r="H23" s="685" t="s">
        <v>116</v>
      </c>
      <c r="I23" s="686"/>
      <c r="J23" s="686"/>
      <c r="K23" s="686"/>
      <c r="L23" s="686"/>
      <c r="M23" s="164"/>
      <c r="N23" s="685" t="s">
        <v>5</v>
      </c>
      <c r="O23" s="686"/>
      <c r="P23" s="686"/>
      <c r="Q23" s="686"/>
      <c r="R23" s="686"/>
      <c r="S23" s="204"/>
    </row>
    <row r="24" spans="1:19" ht="17.25" customHeight="1" x14ac:dyDescent="0.2">
      <c r="A24" s="160"/>
      <c r="B24" s="683" t="s">
        <v>178</v>
      </c>
      <c r="C24" s="684"/>
      <c r="D24" s="684"/>
      <c r="E24" s="684"/>
      <c r="F24" s="684"/>
      <c r="G24" s="261"/>
      <c r="H24" s="683" t="s">
        <v>179</v>
      </c>
      <c r="I24" s="684"/>
      <c r="J24" s="684"/>
      <c r="K24" s="684"/>
      <c r="L24" s="684"/>
      <c r="M24" s="259"/>
      <c r="N24" s="683" t="s">
        <v>42</v>
      </c>
      <c r="O24" s="684"/>
      <c r="P24" s="684"/>
      <c r="Q24" s="684"/>
      <c r="R24" s="684"/>
      <c r="S24" s="260"/>
    </row>
    <row r="25" spans="1:19" ht="18.75" customHeight="1" x14ac:dyDescent="0.2">
      <c r="A25" s="179" t="s">
        <v>2</v>
      </c>
      <c r="B25" s="160" t="s">
        <v>3</v>
      </c>
      <c r="C25" s="161"/>
      <c r="D25" s="161" t="s">
        <v>110</v>
      </c>
      <c r="E25" s="161"/>
      <c r="F25" s="161" t="s">
        <v>240</v>
      </c>
      <c r="G25" s="162"/>
      <c r="H25" s="160" t="s">
        <v>3</v>
      </c>
      <c r="I25" s="161"/>
      <c r="J25" s="161" t="s">
        <v>110</v>
      </c>
      <c r="K25" s="161"/>
      <c r="L25" s="161" t="s">
        <v>240</v>
      </c>
      <c r="M25" s="162"/>
      <c r="N25" s="160" t="s">
        <v>3</v>
      </c>
      <c r="O25" s="161"/>
      <c r="P25" s="161" t="s">
        <v>110</v>
      </c>
      <c r="Q25" s="161"/>
      <c r="R25" s="161" t="s">
        <v>240</v>
      </c>
      <c r="S25" s="162"/>
    </row>
    <row r="26" spans="1:19" ht="49.5" customHeight="1" x14ac:dyDescent="0.2">
      <c r="A26" s="180"/>
      <c r="B26" s="118" t="s">
        <v>4</v>
      </c>
      <c r="C26" s="115"/>
      <c r="D26" s="115" t="s">
        <v>145</v>
      </c>
      <c r="E26" s="115"/>
      <c r="F26" s="115" t="s">
        <v>239</v>
      </c>
      <c r="G26" s="123"/>
      <c r="H26" s="118" t="s">
        <v>4</v>
      </c>
      <c r="I26" s="115"/>
      <c r="J26" s="115" t="s">
        <v>145</v>
      </c>
      <c r="K26" s="115"/>
      <c r="L26" s="115" t="s">
        <v>239</v>
      </c>
      <c r="M26" s="123"/>
      <c r="N26" s="118" t="s">
        <v>4</v>
      </c>
      <c r="O26" s="115"/>
      <c r="P26" s="115" t="s">
        <v>145</v>
      </c>
      <c r="Q26" s="115"/>
      <c r="R26" s="115" t="s">
        <v>239</v>
      </c>
      <c r="S26" s="123"/>
    </row>
    <row r="27" spans="1:19" ht="12.75" x14ac:dyDescent="0.2">
      <c r="A27" s="101" t="s">
        <v>77</v>
      </c>
      <c r="B27" s="119">
        <v>11</v>
      </c>
      <c r="C27" s="43"/>
      <c r="D27" s="45">
        <v>0.55500000000000005</v>
      </c>
      <c r="E27" s="43"/>
      <c r="F27" s="46">
        <v>0.35299999999999998</v>
      </c>
      <c r="G27" s="124"/>
      <c r="H27" s="45">
        <v>30</v>
      </c>
      <c r="I27" s="42"/>
      <c r="J27" s="45">
        <v>191.66300000000001</v>
      </c>
      <c r="K27" s="614" t="s">
        <v>190</v>
      </c>
      <c r="L27" s="45">
        <v>279.41500000000002</v>
      </c>
      <c r="M27" s="613" t="s">
        <v>190</v>
      </c>
      <c r="N27" s="119">
        <f>SUM(B27,H27)</f>
        <v>41</v>
      </c>
      <c r="O27" s="42"/>
      <c r="P27" s="45">
        <f>SUM(D27,J27)</f>
        <v>192.21800000000002</v>
      </c>
      <c r="Q27" s="614" t="s">
        <v>190</v>
      </c>
      <c r="R27" s="45">
        <f>SUM(F27,L27)</f>
        <v>279.76800000000003</v>
      </c>
      <c r="S27" s="613" t="s">
        <v>190</v>
      </c>
    </row>
    <row r="28" spans="1:19" ht="12.75" x14ac:dyDescent="0.2">
      <c r="A28" s="105" t="s">
        <v>85</v>
      </c>
      <c r="B28" s="329" t="s">
        <v>138</v>
      </c>
      <c r="C28" s="43"/>
      <c r="D28" s="206" t="s">
        <v>138</v>
      </c>
      <c r="E28" s="205"/>
      <c r="F28" s="206" t="s">
        <v>138</v>
      </c>
      <c r="G28" s="124"/>
      <c r="H28" s="207">
        <v>6</v>
      </c>
      <c r="I28" s="205"/>
      <c r="J28" s="206">
        <v>16.061</v>
      </c>
      <c r="K28" s="615"/>
      <c r="L28" s="206">
        <v>20.542000000000002</v>
      </c>
      <c r="M28" s="613"/>
      <c r="N28" s="119">
        <f t="shared" ref="N28:N29" si="3">SUM(B28,H28)</f>
        <v>6</v>
      </c>
      <c r="O28" s="205"/>
      <c r="P28" s="206">
        <f>SUM(D28,J28)</f>
        <v>16.061</v>
      </c>
      <c r="Q28" s="615"/>
      <c r="R28" s="206">
        <f>SUM(F28,L28)</f>
        <v>20.542000000000002</v>
      </c>
      <c r="S28" s="613"/>
    </row>
    <row r="29" spans="1:19" ht="12.75" x14ac:dyDescent="0.2">
      <c r="A29" s="105" t="s">
        <v>79</v>
      </c>
      <c r="B29" s="119">
        <v>42</v>
      </c>
      <c r="C29" s="43"/>
      <c r="D29" s="46">
        <v>2.2090000000000001</v>
      </c>
      <c r="E29" s="43"/>
      <c r="F29" s="46">
        <v>1.419</v>
      </c>
      <c r="G29" s="124"/>
      <c r="H29" s="46">
        <v>92</v>
      </c>
      <c r="I29" s="43"/>
      <c r="J29" s="46">
        <v>2059.7539999999999</v>
      </c>
      <c r="K29" s="616" t="s">
        <v>190</v>
      </c>
      <c r="L29" s="46">
        <v>1234.5809999999999</v>
      </c>
      <c r="M29" s="613" t="s">
        <v>190</v>
      </c>
      <c r="N29" s="119">
        <f t="shared" si="3"/>
        <v>134</v>
      </c>
      <c r="O29" s="43"/>
      <c r="P29" s="46">
        <f>SUM(D29,J29)</f>
        <v>2061.9629999999997</v>
      </c>
      <c r="Q29" s="616" t="s">
        <v>190</v>
      </c>
      <c r="R29" s="46">
        <f>SUM(F29,L29)</f>
        <v>1236</v>
      </c>
      <c r="S29" s="613" t="s">
        <v>190</v>
      </c>
    </row>
    <row r="30" spans="1:19" ht="12.75" x14ac:dyDescent="0.2">
      <c r="A30" s="106" t="s">
        <v>80</v>
      </c>
      <c r="B30" s="120">
        <f>SUM(B27:B29)</f>
        <v>53</v>
      </c>
      <c r="C30" s="44"/>
      <c r="D30" s="47">
        <f>SUM(D27:D29)</f>
        <v>2.7640000000000002</v>
      </c>
      <c r="E30" s="44"/>
      <c r="F30" s="47">
        <f>SUM(F27:F29)</f>
        <v>1.772</v>
      </c>
      <c r="G30" s="125"/>
      <c r="H30" s="47">
        <f>SUM(H27:H29)</f>
        <v>128</v>
      </c>
      <c r="I30" s="44"/>
      <c r="J30" s="47">
        <f>SUM(J27:J29)</f>
        <v>2267.4780000000001</v>
      </c>
      <c r="K30" s="617"/>
      <c r="L30" s="47">
        <f>SUM(L27:L29)</f>
        <v>1534.538</v>
      </c>
      <c r="M30" s="602"/>
      <c r="N30" s="47">
        <f>SUM(N27:N29)</f>
        <v>181</v>
      </c>
      <c r="O30" s="44"/>
      <c r="P30" s="47">
        <f>SUM(P27:P29)</f>
        <v>2270.2419999999997</v>
      </c>
      <c r="Q30" s="617" t="s">
        <v>190</v>
      </c>
      <c r="R30" s="47">
        <f>SUM(R27:R29)</f>
        <v>1536.31</v>
      </c>
      <c r="S30" s="602" t="s">
        <v>190</v>
      </c>
    </row>
    <row r="31" spans="1:19" ht="12.75" x14ac:dyDescent="0.2">
      <c r="A31" s="105"/>
      <c r="B31" s="119"/>
      <c r="C31" s="43"/>
      <c r="D31" s="46"/>
      <c r="E31" s="43"/>
      <c r="F31" s="46"/>
      <c r="G31" s="124"/>
      <c r="H31" s="46"/>
      <c r="I31" s="43"/>
      <c r="J31" s="46"/>
      <c r="K31" s="616"/>
      <c r="L31" s="46"/>
      <c r="M31" s="613"/>
      <c r="N31" s="46"/>
      <c r="O31" s="43"/>
      <c r="P31" s="46"/>
      <c r="Q31" s="616"/>
      <c r="R31" s="46"/>
      <c r="S31" s="613"/>
    </row>
    <row r="32" spans="1:19" ht="12.75" x14ac:dyDescent="0.2">
      <c r="A32" s="105" t="s">
        <v>81</v>
      </c>
      <c r="B32" s="119">
        <v>5</v>
      </c>
      <c r="C32" s="43"/>
      <c r="D32" s="46">
        <v>0.35199999999999998</v>
      </c>
      <c r="E32" s="43"/>
      <c r="F32" s="46">
        <v>0</v>
      </c>
      <c r="G32" s="124"/>
      <c r="H32" s="46">
        <v>41</v>
      </c>
      <c r="I32" s="43"/>
      <c r="J32" s="46">
        <v>842.452</v>
      </c>
      <c r="K32" s="616" t="s">
        <v>190</v>
      </c>
      <c r="L32" s="46">
        <v>158.608</v>
      </c>
      <c r="M32" s="613" t="s">
        <v>190</v>
      </c>
      <c r="N32" s="46">
        <f>SUM(B32,H32)</f>
        <v>46</v>
      </c>
      <c r="O32" s="43"/>
      <c r="P32" s="46">
        <f>SUM(D32,J32)</f>
        <v>842.80399999999997</v>
      </c>
      <c r="Q32" s="616" t="s">
        <v>190</v>
      </c>
      <c r="R32" s="46">
        <f>SUM(F32,L32)</f>
        <v>158.608</v>
      </c>
      <c r="S32" s="613" t="s">
        <v>190</v>
      </c>
    </row>
    <row r="33" spans="1:19" ht="12.75" x14ac:dyDescent="0.2">
      <c r="A33" s="105" t="s">
        <v>383</v>
      </c>
      <c r="B33" s="119">
        <v>494</v>
      </c>
      <c r="C33" s="43"/>
      <c r="D33" s="46">
        <v>18.757000000000001</v>
      </c>
      <c r="E33" s="43"/>
      <c r="F33" s="46">
        <v>0.499</v>
      </c>
      <c r="G33" s="124"/>
      <c r="H33" s="46">
        <v>151</v>
      </c>
      <c r="I33" s="43"/>
      <c r="J33" s="46">
        <v>80.593000000000004</v>
      </c>
      <c r="K33" s="616" t="s">
        <v>190</v>
      </c>
      <c r="L33" s="46">
        <v>17.571000000000002</v>
      </c>
      <c r="M33" s="613" t="s">
        <v>190</v>
      </c>
      <c r="N33" s="46">
        <f>SUM(B33,H33)</f>
        <v>645</v>
      </c>
      <c r="O33" s="43"/>
      <c r="P33" s="46">
        <f>SUM(D33,J33)</f>
        <v>99.350000000000009</v>
      </c>
      <c r="Q33" s="616" t="s">
        <v>190</v>
      </c>
      <c r="R33" s="46">
        <f>SUM(F33,L33)</f>
        <v>18.07</v>
      </c>
      <c r="S33" s="613" t="s">
        <v>190</v>
      </c>
    </row>
    <row r="34" spans="1:19" ht="12.75" x14ac:dyDescent="0.2">
      <c r="A34" s="106" t="s">
        <v>384</v>
      </c>
      <c r="B34" s="120">
        <f>SUM(B32:B33)</f>
        <v>499</v>
      </c>
      <c r="C34" s="44"/>
      <c r="D34" s="47">
        <f>SUM(D32:D33)</f>
        <v>19.109000000000002</v>
      </c>
      <c r="E34" s="44"/>
      <c r="F34" s="47">
        <f>SUM(F32:F33)</f>
        <v>0.499</v>
      </c>
      <c r="G34" s="125"/>
      <c r="H34" s="47">
        <f>SUM(H32:H33)</f>
        <v>192</v>
      </c>
      <c r="I34" s="44"/>
      <c r="J34" s="47">
        <f>SUM(J32:J33)</f>
        <v>923.04499999999996</v>
      </c>
      <c r="K34" s="617"/>
      <c r="L34" s="47">
        <f>SUM(L32:L33)</f>
        <v>176.179</v>
      </c>
      <c r="M34" s="602"/>
      <c r="N34" s="47">
        <f>SUM(N32:N33)</f>
        <v>691</v>
      </c>
      <c r="O34" s="44"/>
      <c r="P34" s="47">
        <f>SUM(P32:P33)</f>
        <v>942.154</v>
      </c>
      <c r="Q34" s="617" t="s">
        <v>190</v>
      </c>
      <c r="R34" s="47">
        <f>SUM(R32:R33)</f>
        <v>176.678</v>
      </c>
      <c r="S34" s="602" t="s">
        <v>190</v>
      </c>
    </row>
    <row r="35" spans="1:19" ht="12.75" x14ac:dyDescent="0.2">
      <c r="A35" s="107"/>
      <c r="B35" s="119"/>
      <c r="C35" s="550"/>
      <c r="D35" s="46"/>
      <c r="E35" s="550"/>
      <c r="F35" s="46"/>
      <c r="G35" s="552"/>
      <c r="H35" s="46"/>
      <c r="I35" s="550"/>
      <c r="J35" s="46"/>
      <c r="K35" s="550"/>
      <c r="L35" s="46"/>
      <c r="M35" s="552"/>
      <c r="N35" s="46"/>
      <c r="O35" s="550"/>
      <c r="P35" s="46"/>
      <c r="Q35" s="550"/>
      <c r="R35" s="46"/>
      <c r="S35" s="552"/>
    </row>
    <row r="36" spans="1:19" ht="12.75" x14ac:dyDescent="0.2">
      <c r="A36" s="106" t="s">
        <v>300</v>
      </c>
      <c r="B36" s="120">
        <f>SUM(B30,B34)</f>
        <v>552</v>
      </c>
      <c r="C36" s="550"/>
      <c r="D36" s="47">
        <f>SUM(D30,D34)</f>
        <v>21.873000000000001</v>
      </c>
      <c r="E36" s="550"/>
      <c r="F36" s="47">
        <f>SUM(F30,F34)</f>
        <v>2.2709999999999999</v>
      </c>
      <c r="G36" s="552"/>
      <c r="H36" s="47">
        <f>SUM(H30,H34)</f>
        <v>320</v>
      </c>
      <c r="I36" s="550"/>
      <c r="J36" s="47">
        <f>SUM(J30,J34)</f>
        <v>3190.5230000000001</v>
      </c>
      <c r="K36" s="550" t="s">
        <v>190</v>
      </c>
      <c r="L36" s="47">
        <f>SUM(L30,L34)</f>
        <v>1710.7170000000001</v>
      </c>
      <c r="M36" s="552" t="s">
        <v>190</v>
      </c>
      <c r="N36" s="47">
        <f>SUM(N30,N34)</f>
        <v>872</v>
      </c>
      <c r="O36" s="550"/>
      <c r="P36" s="47">
        <f>SUM(P30,P34)</f>
        <v>3212.3959999999997</v>
      </c>
      <c r="Q36" s="550" t="s">
        <v>190</v>
      </c>
      <c r="R36" s="47">
        <f>SUM(R30,R34)</f>
        <v>1712.9879999999998</v>
      </c>
      <c r="S36" s="552" t="s">
        <v>190</v>
      </c>
    </row>
    <row r="37" spans="1:19" ht="12.75" customHeight="1" x14ac:dyDescent="0.2">
      <c r="A37" s="106" t="s">
        <v>278</v>
      </c>
      <c r="B37" s="120">
        <v>568</v>
      </c>
      <c r="C37" s="550"/>
      <c r="D37" s="47">
        <v>22.238</v>
      </c>
      <c r="E37" s="550"/>
      <c r="F37" s="47">
        <v>5.5179999999999998</v>
      </c>
      <c r="G37" s="552"/>
      <c r="H37" s="47">
        <v>326</v>
      </c>
      <c r="I37" s="550"/>
      <c r="J37" s="47">
        <v>3277.6729999999998</v>
      </c>
      <c r="K37" s="550"/>
      <c r="L37" s="47">
        <v>1759.183</v>
      </c>
      <c r="M37" s="552"/>
      <c r="N37" s="47">
        <v>894</v>
      </c>
      <c r="O37" s="550"/>
      <c r="P37" s="47">
        <v>3299.9110000000005</v>
      </c>
      <c r="Q37" s="550"/>
      <c r="R37" s="47">
        <v>1764.7010000000002</v>
      </c>
      <c r="S37" s="552"/>
    </row>
    <row r="38" spans="1:19" s="35" customFormat="1" ht="12.75" x14ac:dyDescent="0.2">
      <c r="A38" s="98" t="s">
        <v>267</v>
      </c>
      <c r="B38" s="120">
        <v>570</v>
      </c>
      <c r="C38" s="550"/>
      <c r="D38" s="47">
        <v>22.143999999999998</v>
      </c>
      <c r="E38" s="550"/>
      <c r="F38" s="47">
        <v>4.4740000000000002</v>
      </c>
      <c r="G38" s="552"/>
      <c r="H38" s="47">
        <v>339</v>
      </c>
      <c r="I38" s="550"/>
      <c r="J38" s="47">
        <v>3361.165</v>
      </c>
      <c r="K38" s="550"/>
      <c r="L38" s="47">
        <v>1806.0920000000001</v>
      </c>
      <c r="M38" s="552"/>
      <c r="N38" s="47">
        <f t="shared" ref="N38:N41" si="4">SUM(B38,H38)</f>
        <v>909</v>
      </c>
      <c r="O38" s="550"/>
      <c r="P38" s="47">
        <f t="shared" ref="P38:P42" si="5">SUM(D38,J38)</f>
        <v>3383.3089999999997</v>
      </c>
      <c r="Q38" s="550"/>
      <c r="R38" s="47">
        <f t="shared" ref="R38:R41" si="6">SUM(F38,L38)</f>
        <v>1810.566</v>
      </c>
      <c r="S38" s="552"/>
    </row>
    <row r="39" spans="1:19" s="35" customFormat="1" ht="12.75" x14ac:dyDescent="0.2">
      <c r="A39" s="98" t="s">
        <v>268</v>
      </c>
      <c r="B39" s="120">
        <v>586</v>
      </c>
      <c r="C39" s="550"/>
      <c r="D39" s="47">
        <v>22.786999999999999</v>
      </c>
      <c r="E39" s="550"/>
      <c r="F39" s="47">
        <v>43.689</v>
      </c>
      <c r="G39" s="552"/>
      <c r="H39" s="47">
        <v>364</v>
      </c>
      <c r="I39" s="550"/>
      <c r="J39" s="47">
        <v>3840.3009999999999</v>
      </c>
      <c r="K39" s="550"/>
      <c r="L39" s="47">
        <v>2069.2959999999998</v>
      </c>
      <c r="M39" s="552"/>
      <c r="N39" s="47">
        <f t="shared" si="4"/>
        <v>950</v>
      </c>
      <c r="O39" s="550"/>
      <c r="P39" s="47">
        <f t="shared" si="5"/>
        <v>3863.0879999999997</v>
      </c>
      <c r="Q39" s="550"/>
      <c r="R39" s="47">
        <f t="shared" si="6"/>
        <v>2112.9849999999997</v>
      </c>
      <c r="S39" s="552"/>
    </row>
    <row r="40" spans="1:19" s="35" customFormat="1" ht="12.75" x14ac:dyDescent="0.2">
      <c r="A40" s="98" t="s">
        <v>269</v>
      </c>
      <c r="B40" s="120">
        <v>591</v>
      </c>
      <c r="C40" s="550"/>
      <c r="D40" s="47">
        <v>23.068000000000001</v>
      </c>
      <c r="E40" s="550"/>
      <c r="F40" s="47">
        <v>55.575000000000003</v>
      </c>
      <c r="G40" s="552"/>
      <c r="H40" s="47">
        <v>385</v>
      </c>
      <c r="I40" s="550"/>
      <c r="J40" s="47">
        <v>4069.5619999999999</v>
      </c>
      <c r="K40" s="550"/>
      <c r="L40" s="47">
        <v>2266.4789999999998</v>
      </c>
      <c r="M40" s="552"/>
      <c r="N40" s="47">
        <f t="shared" si="4"/>
        <v>976</v>
      </c>
      <c r="O40" s="550"/>
      <c r="P40" s="47">
        <f t="shared" si="5"/>
        <v>4092.63</v>
      </c>
      <c r="Q40" s="550"/>
      <c r="R40" s="47">
        <f t="shared" si="6"/>
        <v>2322.0539999999996</v>
      </c>
      <c r="S40" s="552"/>
    </row>
    <row r="41" spans="1:19" s="35" customFormat="1" ht="12.75" x14ac:dyDescent="0.2">
      <c r="A41" s="98" t="s">
        <v>270</v>
      </c>
      <c r="B41" s="120">
        <v>608</v>
      </c>
      <c r="C41" s="550"/>
      <c r="D41" s="47">
        <v>23.613</v>
      </c>
      <c r="E41" s="550"/>
      <c r="F41" s="47">
        <v>4.851</v>
      </c>
      <c r="G41" s="552"/>
      <c r="H41" s="47">
        <v>395</v>
      </c>
      <c r="I41" s="550"/>
      <c r="J41" s="47">
        <v>4318.5259999999998</v>
      </c>
      <c r="K41" s="550"/>
      <c r="L41" s="47">
        <v>2155.5259999999998</v>
      </c>
      <c r="M41" s="552"/>
      <c r="N41" s="47">
        <f t="shared" si="4"/>
        <v>1003</v>
      </c>
      <c r="O41" s="550"/>
      <c r="P41" s="47">
        <f t="shared" si="5"/>
        <v>4342.1390000000001</v>
      </c>
      <c r="Q41" s="550"/>
      <c r="R41" s="47">
        <f t="shared" si="6"/>
        <v>2160.377</v>
      </c>
      <c r="S41" s="552"/>
    </row>
    <row r="42" spans="1:19" s="35" customFormat="1" ht="12.75" x14ac:dyDescent="0.2">
      <c r="A42" s="98" t="s">
        <v>271</v>
      </c>
      <c r="B42" s="120">
        <v>603</v>
      </c>
      <c r="C42" s="550"/>
      <c r="D42" s="47">
        <v>23.327999999999999</v>
      </c>
      <c r="E42" s="550"/>
      <c r="F42" s="47">
        <v>37.228999999999999</v>
      </c>
      <c r="G42" s="552"/>
      <c r="H42" s="47">
        <v>417</v>
      </c>
      <c r="I42" s="550"/>
      <c r="J42" s="47">
        <v>4534.0010000000002</v>
      </c>
      <c r="K42" s="550"/>
      <c r="L42" s="47">
        <v>2580.9279999999999</v>
      </c>
      <c r="M42" s="552"/>
      <c r="N42" s="47">
        <f>SUM(B42,H42)</f>
        <v>1020</v>
      </c>
      <c r="O42" s="550"/>
      <c r="P42" s="47">
        <f t="shared" si="5"/>
        <v>4557.3290000000006</v>
      </c>
      <c r="Q42" s="550"/>
      <c r="R42" s="47">
        <f>SUM(F42,L42)</f>
        <v>2618.1569999999997</v>
      </c>
      <c r="S42" s="552"/>
    </row>
    <row r="43" spans="1:19" ht="12.75" x14ac:dyDescent="0.2">
      <c r="A43" s="354"/>
      <c r="B43" s="396"/>
      <c r="C43" s="551"/>
      <c r="D43" s="398"/>
      <c r="E43" s="551"/>
      <c r="F43" s="398"/>
      <c r="G43" s="547"/>
      <c r="H43" s="398"/>
      <c r="I43" s="551"/>
      <c r="J43" s="398"/>
      <c r="K43" s="551"/>
      <c r="L43" s="398"/>
      <c r="M43" s="547"/>
      <c r="N43" s="398"/>
      <c r="O43" s="551"/>
      <c r="P43" s="398"/>
      <c r="Q43" s="551"/>
      <c r="R43" s="398"/>
      <c r="S43" s="547"/>
    </row>
    <row r="44" spans="1:19" ht="12.75" x14ac:dyDescent="0.2">
      <c r="D44" s="114"/>
      <c r="E44" s="114"/>
      <c r="F44" s="130"/>
      <c r="G44" s="114"/>
      <c r="H44" s="339"/>
      <c r="I44" s="339"/>
      <c r="J44" s="339"/>
      <c r="K44" s="339"/>
      <c r="L44" s="339"/>
    </row>
    <row r="45" spans="1:19" ht="12.75" x14ac:dyDescent="0.2">
      <c r="D45" s="114"/>
      <c r="E45" s="114"/>
      <c r="F45" s="340"/>
      <c r="G45" s="114"/>
      <c r="H45" s="339"/>
      <c r="I45" s="339"/>
      <c r="J45" s="575"/>
      <c r="K45" s="339"/>
      <c r="L45" s="339"/>
    </row>
    <row r="46" spans="1:19" x14ac:dyDescent="0.2">
      <c r="H46" s="36"/>
      <c r="I46" s="36"/>
      <c r="J46" s="36"/>
      <c r="K46" s="36"/>
      <c r="L46" s="36"/>
      <c r="M46" s="36"/>
    </row>
    <row r="47" spans="1:19" x14ac:dyDescent="0.2">
      <c r="H47" s="36"/>
      <c r="I47" s="36"/>
      <c r="J47" s="36"/>
      <c r="K47" s="36"/>
      <c r="L47" s="36"/>
      <c r="M47" s="36"/>
    </row>
    <row r="48" spans="1:19" x14ac:dyDescent="0.2">
      <c r="H48" s="36"/>
      <c r="I48" s="36"/>
      <c r="J48" s="36"/>
      <c r="K48" s="36"/>
      <c r="L48" s="36"/>
      <c r="M48" s="36"/>
    </row>
    <row r="49" spans="4:13" x14ac:dyDescent="0.2">
      <c r="H49" s="36"/>
      <c r="I49" s="36"/>
      <c r="J49" s="36"/>
      <c r="K49" s="36"/>
      <c r="L49" s="36"/>
      <c r="M49" s="36"/>
    </row>
    <row r="50" spans="4:13" x14ac:dyDescent="0.2">
      <c r="H50" s="36"/>
      <c r="I50" s="36"/>
      <c r="J50" s="36"/>
      <c r="K50" s="36"/>
      <c r="L50" s="36"/>
      <c r="M50" s="36"/>
    </row>
    <row r="51" spans="4:13" x14ac:dyDescent="0.2">
      <c r="H51" s="36"/>
      <c r="I51" s="36"/>
      <c r="J51" s="36"/>
      <c r="K51" s="36"/>
      <c r="L51" s="36"/>
      <c r="M51" s="36"/>
    </row>
    <row r="52" spans="4:13" x14ac:dyDescent="0.2">
      <c r="H52" s="36"/>
      <c r="I52" s="36"/>
      <c r="J52" s="36"/>
      <c r="K52" s="36"/>
      <c r="L52" s="36"/>
      <c r="M52" s="36"/>
    </row>
    <row r="53" spans="4:13" x14ac:dyDescent="0.2">
      <c r="D53" s="114"/>
      <c r="E53" s="114"/>
      <c r="F53" s="114"/>
      <c r="G53" s="114"/>
      <c r="H53" s="36"/>
      <c r="I53" s="36"/>
      <c r="J53" s="36"/>
      <c r="K53" s="36"/>
      <c r="L53" s="36"/>
      <c r="M53" s="36"/>
    </row>
    <row r="54" spans="4:13" x14ac:dyDescent="0.2">
      <c r="H54" s="36"/>
      <c r="I54" s="36"/>
      <c r="J54" s="36"/>
      <c r="K54" s="36"/>
      <c r="L54" s="36"/>
      <c r="M54" s="36"/>
    </row>
    <row r="55" spans="4:13" x14ac:dyDescent="0.2">
      <c r="H55" s="36"/>
      <c r="I55" s="36"/>
      <c r="J55" s="36"/>
      <c r="K55" s="36"/>
      <c r="L55" s="36"/>
      <c r="M55" s="36"/>
    </row>
    <row r="56" spans="4:13" x14ac:dyDescent="0.2">
      <c r="H56" s="36"/>
      <c r="I56" s="36"/>
      <c r="J56" s="36"/>
      <c r="K56" s="36"/>
      <c r="L56" s="36"/>
      <c r="M56" s="36"/>
    </row>
    <row r="57" spans="4:13" x14ac:dyDescent="0.2">
      <c r="H57" s="36"/>
      <c r="I57" s="36"/>
      <c r="J57" s="36"/>
      <c r="K57" s="36"/>
      <c r="L57" s="36"/>
      <c r="M57" s="36"/>
    </row>
    <row r="58" spans="4:13" x14ac:dyDescent="0.2">
      <c r="H58" s="408"/>
      <c r="I58" s="408"/>
      <c r="J58" s="408"/>
      <c r="K58" s="408"/>
      <c r="L58" s="408"/>
      <c r="M58" s="408"/>
    </row>
  </sheetData>
  <mergeCells count="12">
    <mergeCell ref="B24:F24"/>
    <mergeCell ref="H24:L24"/>
    <mergeCell ref="N24:R24"/>
    <mergeCell ref="N3:R3"/>
    <mergeCell ref="H3:L3"/>
    <mergeCell ref="B3:F3"/>
    <mergeCell ref="B23:F23"/>
    <mergeCell ref="H23:L23"/>
    <mergeCell ref="N23:R23"/>
    <mergeCell ref="B4:F4"/>
    <mergeCell ref="H4:L4"/>
    <mergeCell ref="N4:R4"/>
  </mergeCells>
  <pageMargins left="0.70866141732283472" right="0.70866141732283472" top="0.74803149606299213" bottom="0.15748031496062992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  <pageSetUpPr fitToPage="1"/>
  </sheetPr>
  <dimension ref="A1:N41"/>
  <sheetViews>
    <sheetView zoomScaleNormal="100" workbookViewId="0">
      <selection activeCell="M1" sqref="M1"/>
    </sheetView>
  </sheetViews>
  <sheetFormatPr defaultRowHeight="11.25" x14ac:dyDescent="0.2"/>
  <cols>
    <col min="1" max="1" width="58.83203125" style="1" customWidth="1"/>
    <col min="2" max="2" width="11.1640625" style="1" customWidth="1"/>
    <col min="3" max="3" width="3.1640625" style="1" customWidth="1"/>
    <col min="4" max="4" width="11.1640625" style="1" customWidth="1"/>
    <col min="5" max="5" width="3.1640625" style="1" customWidth="1"/>
    <col min="6" max="6" width="11.1640625" style="1" customWidth="1"/>
    <col min="7" max="7" width="3.1640625" style="1" customWidth="1"/>
    <col min="8" max="8" width="11.1640625" style="1" customWidth="1"/>
    <col min="9" max="9" width="3.1640625" style="1" customWidth="1"/>
    <col min="10" max="10" width="12.83203125" style="1" customWidth="1"/>
    <col min="11" max="11" width="3" style="1" customWidth="1"/>
    <col min="12" max="12" width="11.1640625" style="1" customWidth="1"/>
    <col min="13" max="13" width="2.6640625" style="1" customWidth="1"/>
    <col min="14" max="16384" width="9.33203125" style="1"/>
  </cols>
  <sheetData>
    <row r="1" spans="1:14" ht="18.75" customHeight="1" x14ac:dyDescent="0.25">
      <c r="A1" s="33" t="s">
        <v>306</v>
      </c>
    </row>
    <row r="2" spans="1:14" ht="16.5" customHeight="1" x14ac:dyDescent="0.2">
      <c r="A2" s="384" t="s">
        <v>307</v>
      </c>
    </row>
    <row r="3" spans="1:14" s="147" customFormat="1" ht="18" customHeight="1" x14ac:dyDescent="0.2">
      <c r="A3" s="178" t="s">
        <v>1</v>
      </c>
      <c r="B3" s="685" t="s">
        <v>115</v>
      </c>
      <c r="C3" s="686"/>
      <c r="D3" s="686"/>
      <c r="E3" s="411"/>
      <c r="F3" s="686" t="s">
        <v>116</v>
      </c>
      <c r="G3" s="686"/>
      <c r="H3" s="686"/>
      <c r="I3" s="409"/>
      <c r="J3" s="685" t="s">
        <v>5</v>
      </c>
      <c r="K3" s="686"/>
      <c r="L3" s="686"/>
      <c r="M3" s="411"/>
    </row>
    <row r="4" spans="1:14" s="147" customFormat="1" ht="18" customHeight="1" x14ac:dyDescent="0.2">
      <c r="A4" s="160"/>
      <c r="B4" s="683" t="s">
        <v>178</v>
      </c>
      <c r="C4" s="684"/>
      <c r="D4" s="684"/>
      <c r="E4" s="410"/>
      <c r="F4" s="684" t="s">
        <v>179</v>
      </c>
      <c r="G4" s="684"/>
      <c r="H4" s="684"/>
      <c r="I4" s="410"/>
      <c r="J4" s="683" t="s">
        <v>42</v>
      </c>
      <c r="K4" s="684"/>
      <c r="L4" s="684"/>
      <c r="M4" s="410"/>
    </row>
    <row r="5" spans="1:14" s="147" customFormat="1" ht="22.5" customHeight="1" x14ac:dyDescent="0.2">
      <c r="A5" s="179" t="s">
        <v>2</v>
      </c>
      <c r="B5" s="160" t="s">
        <v>3</v>
      </c>
      <c r="C5" s="161"/>
      <c r="D5" s="161" t="s">
        <v>110</v>
      </c>
      <c r="E5" s="162"/>
      <c r="F5" s="161" t="s">
        <v>3</v>
      </c>
      <c r="G5" s="161"/>
      <c r="H5" s="161" t="s">
        <v>110</v>
      </c>
      <c r="I5" s="162"/>
      <c r="J5" s="160" t="s">
        <v>3</v>
      </c>
      <c r="K5" s="161"/>
      <c r="L5" s="161" t="s">
        <v>110</v>
      </c>
      <c r="M5" s="162"/>
    </row>
    <row r="6" spans="1:14" ht="49.5" customHeight="1" x14ac:dyDescent="0.2">
      <c r="A6" s="103"/>
      <c r="B6" s="118" t="s">
        <v>4</v>
      </c>
      <c r="C6" s="115"/>
      <c r="D6" s="115" t="s">
        <v>145</v>
      </c>
      <c r="E6" s="123"/>
      <c r="F6" s="115" t="s">
        <v>4</v>
      </c>
      <c r="G6" s="115"/>
      <c r="H6" s="115" t="s">
        <v>145</v>
      </c>
      <c r="I6" s="123"/>
      <c r="J6" s="118" t="s">
        <v>4</v>
      </c>
      <c r="K6" s="115"/>
      <c r="L6" s="115" t="s">
        <v>145</v>
      </c>
      <c r="M6" s="123"/>
    </row>
    <row r="7" spans="1:14" ht="12.75" x14ac:dyDescent="0.2">
      <c r="A7" s="104" t="s">
        <v>82</v>
      </c>
      <c r="B7" s="334">
        <v>122</v>
      </c>
      <c r="C7" s="330"/>
      <c r="D7" s="403">
        <v>5.4009999999999998</v>
      </c>
      <c r="E7" s="333"/>
      <c r="F7" s="330">
        <v>118</v>
      </c>
      <c r="G7" s="50"/>
      <c r="H7" s="403">
        <v>86.88</v>
      </c>
      <c r="I7" s="129"/>
      <c r="J7" s="334">
        <f>SUM(B7,F7)</f>
        <v>240</v>
      </c>
      <c r="K7" s="50"/>
      <c r="L7" s="405">
        <f>SUM(D7,H7)</f>
        <v>92.280999999999992</v>
      </c>
      <c r="M7" s="129"/>
      <c r="N7" s="32"/>
    </row>
    <row r="8" spans="1:14" ht="12.75" x14ac:dyDescent="0.2">
      <c r="A8" s="105"/>
      <c r="B8" s="331"/>
      <c r="C8" s="4"/>
      <c r="D8" s="404"/>
      <c r="E8" s="332"/>
      <c r="F8" s="4"/>
      <c r="G8" s="51"/>
      <c r="H8" s="404"/>
      <c r="I8" s="332"/>
      <c r="J8" s="331"/>
      <c r="K8" s="51"/>
      <c r="L8" s="404"/>
      <c r="M8" s="332"/>
      <c r="N8" s="32"/>
    </row>
    <row r="9" spans="1:14" ht="12.75" x14ac:dyDescent="0.2">
      <c r="A9" s="105" t="s">
        <v>83</v>
      </c>
      <c r="B9" s="329" t="s">
        <v>138</v>
      </c>
      <c r="C9" s="134"/>
      <c r="D9" s="336" t="s">
        <v>138</v>
      </c>
      <c r="E9" s="337"/>
      <c r="F9" s="4">
        <v>3</v>
      </c>
      <c r="G9" s="51"/>
      <c r="H9" s="404">
        <v>16.369</v>
      </c>
      <c r="I9" s="332"/>
      <c r="J9" s="331">
        <f>SUM(B9,F9)</f>
        <v>3</v>
      </c>
      <c r="K9" s="51"/>
      <c r="L9" s="404">
        <f>SUM(D9,H9)</f>
        <v>16.369</v>
      </c>
      <c r="M9" s="332"/>
      <c r="N9" s="32"/>
    </row>
    <row r="10" spans="1:14" ht="12.75" x14ac:dyDescent="0.2">
      <c r="A10" s="105" t="s">
        <v>381</v>
      </c>
      <c r="B10" s="331">
        <v>76</v>
      </c>
      <c r="C10" s="4"/>
      <c r="D10" s="404">
        <v>3.2080000000000002</v>
      </c>
      <c r="E10" s="332"/>
      <c r="F10" s="4">
        <v>57</v>
      </c>
      <c r="G10" s="51"/>
      <c r="H10" s="404">
        <v>13.679</v>
      </c>
      <c r="I10" s="332"/>
      <c r="J10" s="331">
        <f>SUM(B10,F10)</f>
        <v>133</v>
      </c>
      <c r="K10" s="51"/>
      <c r="L10" s="404">
        <f>SUM(D10,H10)</f>
        <v>16.887</v>
      </c>
      <c r="M10" s="332"/>
      <c r="N10" s="32"/>
    </row>
    <row r="11" spans="1:14" ht="12.75" x14ac:dyDescent="0.2">
      <c r="A11" s="105" t="s">
        <v>382</v>
      </c>
      <c r="B11" s="331">
        <v>215</v>
      </c>
      <c r="C11" s="4"/>
      <c r="D11" s="404">
        <v>7.3339999999999996</v>
      </c>
      <c r="E11" s="332"/>
      <c r="F11" s="4">
        <v>67</v>
      </c>
      <c r="G11" s="51"/>
      <c r="H11" s="404">
        <v>29.846</v>
      </c>
      <c r="I11" s="332"/>
      <c r="J11" s="331">
        <f>SUM(B11,F11)</f>
        <v>282</v>
      </c>
      <c r="K11" s="51"/>
      <c r="L11" s="404">
        <f>SUM(D11,H11)</f>
        <v>37.18</v>
      </c>
      <c r="M11" s="332"/>
      <c r="N11" s="32"/>
    </row>
    <row r="12" spans="1:14" ht="12.75" x14ac:dyDescent="0.2">
      <c r="A12" s="106" t="s">
        <v>142</v>
      </c>
      <c r="B12" s="335">
        <f>SUM(B9:B11)</f>
        <v>291</v>
      </c>
      <c r="C12" s="51"/>
      <c r="D12" s="405">
        <f>SUM(D9:D11)</f>
        <v>10.542</v>
      </c>
      <c r="E12" s="129"/>
      <c r="F12" s="131">
        <f>SUM(F9:F11)</f>
        <v>127</v>
      </c>
      <c r="G12" s="51"/>
      <c r="H12" s="131">
        <f>SUM(H9:H11)</f>
        <v>59.894000000000005</v>
      </c>
      <c r="I12" s="129"/>
      <c r="J12" s="335">
        <f>SUM(J9:J11)</f>
        <v>418</v>
      </c>
      <c r="K12" s="52"/>
      <c r="L12" s="405">
        <f>SUM(L9:L11)</f>
        <v>70.436000000000007</v>
      </c>
      <c r="M12" s="129"/>
      <c r="N12" s="32"/>
    </row>
    <row r="13" spans="1:14" ht="12.75" x14ac:dyDescent="0.2">
      <c r="A13" s="107" t="s">
        <v>6</v>
      </c>
      <c r="B13" s="335"/>
      <c r="C13" s="131"/>
      <c r="D13" s="405"/>
      <c r="E13" s="129"/>
      <c r="F13" s="131"/>
      <c r="G13" s="52"/>
      <c r="H13" s="405"/>
      <c r="I13" s="129"/>
      <c r="J13" s="335"/>
      <c r="K13" s="52"/>
      <c r="L13" s="405"/>
      <c r="M13" s="129"/>
      <c r="N13" s="32"/>
    </row>
    <row r="14" spans="1:14" ht="12.75" x14ac:dyDescent="0.2">
      <c r="A14" s="122"/>
      <c r="B14" s="331"/>
      <c r="C14" s="4"/>
      <c r="D14" s="404"/>
      <c r="E14" s="332"/>
      <c r="F14" s="4"/>
      <c r="G14" s="51"/>
      <c r="H14" s="404"/>
      <c r="I14" s="332"/>
      <c r="J14" s="331"/>
      <c r="K14" s="51"/>
      <c r="L14" s="404"/>
      <c r="M14" s="332"/>
      <c r="N14" s="32"/>
    </row>
    <row r="15" spans="1:14" ht="12.75" x14ac:dyDescent="0.2">
      <c r="A15" s="271" t="s">
        <v>84</v>
      </c>
      <c r="B15" s="335">
        <f>SUM(B12,B7)</f>
        <v>413</v>
      </c>
      <c r="C15" s="131"/>
      <c r="D15" s="405">
        <f>SUM(D12,D7)</f>
        <v>15.943</v>
      </c>
      <c r="E15" s="129"/>
      <c r="F15" s="131">
        <f>SUM(F12,F7)</f>
        <v>245</v>
      </c>
      <c r="G15" s="52"/>
      <c r="H15" s="405">
        <f>SUM(H12,H7)</f>
        <v>146.774</v>
      </c>
      <c r="I15" s="129"/>
      <c r="J15" s="335">
        <f>SUM(J12,J7)</f>
        <v>658</v>
      </c>
      <c r="K15" s="52"/>
      <c r="L15" s="405">
        <f>SUM(L12,L7)</f>
        <v>162.71699999999998</v>
      </c>
      <c r="M15" s="332"/>
      <c r="N15" s="32"/>
    </row>
    <row r="16" spans="1:14" ht="12.75" x14ac:dyDescent="0.2">
      <c r="A16" s="424"/>
      <c r="B16" s="400"/>
      <c r="C16" s="5"/>
      <c r="D16" s="413"/>
      <c r="E16" s="629"/>
      <c r="F16" s="5"/>
      <c r="G16" s="630"/>
      <c r="H16" s="413"/>
      <c r="I16" s="629"/>
      <c r="J16" s="400"/>
      <c r="K16" s="630"/>
      <c r="L16" s="413"/>
      <c r="M16" s="424"/>
      <c r="N16" s="32"/>
    </row>
    <row r="17" spans="1:1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2"/>
    </row>
    <row r="18" spans="1:1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2"/>
    </row>
    <row r="19" spans="1:14" x14ac:dyDescent="0.2">
      <c r="N19" s="32"/>
    </row>
    <row r="20" spans="1:14" ht="16.5" customHeight="1" x14ac:dyDescent="0.25">
      <c r="A20" s="33" t="s">
        <v>309</v>
      </c>
      <c r="N20" s="32"/>
    </row>
    <row r="21" spans="1:14" ht="16.5" customHeight="1" x14ac:dyDescent="0.2">
      <c r="A21" s="384" t="s">
        <v>308</v>
      </c>
      <c r="N21" s="32"/>
    </row>
    <row r="22" spans="1:14" ht="18.75" customHeight="1" x14ac:dyDescent="0.2">
      <c r="A22" s="178" t="s">
        <v>1</v>
      </c>
      <c r="B22" s="685" t="s">
        <v>115</v>
      </c>
      <c r="C22" s="686"/>
      <c r="D22" s="686"/>
      <c r="E22" s="411"/>
      <c r="F22" s="686" t="s">
        <v>116</v>
      </c>
      <c r="G22" s="686"/>
      <c r="H22" s="686"/>
      <c r="I22" s="409"/>
      <c r="J22" s="685" t="s">
        <v>5</v>
      </c>
      <c r="K22" s="686"/>
      <c r="L22" s="686"/>
      <c r="M22" s="411"/>
      <c r="N22" s="32"/>
    </row>
    <row r="23" spans="1:14" ht="18.75" customHeight="1" x14ac:dyDescent="0.2">
      <c r="A23" s="160"/>
      <c r="B23" s="683" t="s">
        <v>178</v>
      </c>
      <c r="C23" s="684"/>
      <c r="D23" s="684"/>
      <c r="E23" s="410"/>
      <c r="F23" s="684" t="s">
        <v>179</v>
      </c>
      <c r="G23" s="684"/>
      <c r="H23" s="684"/>
      <c r="I23" s="410"/>
      <c r="J23" s="683" t="s">
        <v>42</v>
      </c>
      <c r="K23" s="684"/>
      <c r="L23" s="684"/>
      <c r="M23" s="410"/>
      <c r="N23" s="32"/>
    </row>
    <row r="24" spans="1:14" ht="24" customHeight="1" x14ac:dyDescent="0.2">
      <c r="A24" s="179" t="s">
        <v>2</v>
      </c>
      <c r="B24" s="160" t="s">
        <v>3</v>
      </c>
      <c r="C24" s="161"/>
      <c r="D24" s="161" t="s">
        <v>110</v>
      </c>
      <c r="E24" s="162"/>
      <c r="F24" s="161" t="s">
        <v>3</v>
      </c>
      <c r="G24" s="161"/>
      <c r="H24" s="161" t="s">
        <v>110</v>
      </c>
      <c r="I24" s="162"/>
      <c r="J24" s="160" t="s">
        <v>3</v>
      </c>
      <c r="K24" s="161"/>
      <c r="L24" s="161" t="s">
        <v>110</v>
      </c>
      <c r="M24" s="162"/>
      <c r="N24" s="32"/>
    </row>
    <row r="25" spans="1:14" ht="49.5" customHeight="1" x14ac:dyDescent="0.2">
      <c r="A25" s="103"/>
      <c r="B25" s="118" t="s">
        <v>4</v>
      </c>
      <c r="C25" s="115"/>
      <c r="D25" s="115" t="s">
        <v>145</v>
      </c>
      <c r="E25" s="123"/>
      <c r="F25" s="115" t="s">
        <v>4</v>
      </c>
      <c r="G25" s="115"/>
      <c r="H25" s="115" t="s">
        <v>145</v>
      </c>
      <c r="I25" s="123"/>
      <c r="J25" s="118" t="s">
        <v>4</v>
      </c>
      <c r="K25" s="115"/>
      <c r="L25" s="115" t="s">
        <v>145</v>
      </c>
      <c r="M25" s="123"/>
      <c r="N25" s="32"/>
    </row>
    <row r="26" spans="1:14" ht="12.75" x14ac:dyDescent="0.2">
      <c r="A26" s="104" t="s">
        <v>101</v>
      </c>
      <c r="B26" s="334">
        <v>126</v>
      </c>
      <c r="C26" s="330"/>
      <c r="D26" s="403">
        <v>5.5250000000000004</v>
      </c>
      <c r="E26" s="333"/>
      <c r="F26" s="330">
        <v>123</v>
      </c>
      <c r="G26" s="50"/>
      <c r="H26" s="403">
        <v>85.444999999999993</v>
      </c>
      <c r="I26" s="129"/>
      <c r="J26" s="334">
        <f>SUM(B26,F26)</f>
        <v>249</v>
      </c>
      <c r="K26" s="50"/>
      <c r="L26" s="405">
        <f>SUM(D26,H26)</f>
        <v>90.97</v>
      </c>
      <c r="M26" s="129"/>
      <c r="N26" s="32"/>
    </row>
    <row r="27" spans="1:14" ht="12.75" x14ac:dyDescent="0.2">
      <c r="A27" s="105"/>
      <c r="B27" s="331"/>
      <c r="C27" s="4"/>
      <c r="D27" s="404"/>
      <c r="E27" s="332"/>
      <c r="F27" s="4"/>
      <c r="G27" s="51"/>
      <c r="H27" s="404"/>
      <c r="I27" s="332"/>
      <c r="J27" s="331"/>
      <c r="K27" s="51"/>
      <c r="L27" s="404"/>
      <c r="M27" s="332"/>
      <c r="N27" s="32"/>
    </row>
    <row r="28" spans="1:14" ht="12.75" x14ac:dyDescent="0.2">
      <c r="A28" s="105" t="s">
        <v>83</v>
      </c>
      <c r="B28" s="329" t="s">
        <v>138</v>
      </c>
      <c r="C28" s="134"/>
      <c r="D28" s="336" t="s">
        <v>138</v>
      </c>
      <c r="E28" s="337"/>
      <c r="F28" s="4">
        <v>3</v>
      </c>
      <c r="G28" s="51"/>
      <c r="H28" s="404">
        <v>16.369</v>
      </c>
      <c r="I28" s="332"/>
      <c r="J28" s="331">
        <f>SUM(B28,F28)</f>
        <v>3</v>
      </c>
      <c r="K28" s="51"/>
      <c r="L28" s="404">
        <f>SUM(D28,H28)</f>
        <v>16.369</v>
      </c>
      <c r="M28" s="332"/>
      <c r="N28" s="32"/>
    </row>
    <row r="29" spans="1:14" ht="12.75" x14ac:dyDescent="0.2">
      <c r="A29" s="105" t="s">
        <v>381</v>
      </c>
      <c r="B29" s="331">
        <v>79</v>
      </c>
      <c r="C29" s="4"/>
      <c r="D29" s="404">
        <v>3.5129999999999999</v>
      </c>
      <c r="E29" s="332"/>
      <c r="F29" s="4">
        <v>53</v>
      </c>
      <c r="G29" s="51"/>
      <c r="H29" s="404">
        <v>12.824999999999999</v>
      </c>
      <c r="I29" s="332"/>
      <c r="J29" s="331">
        <f>SUM(B29,F29)</f>
        <v>132</v>
      </c>
      <c r="K29" s="51"/>
      <c r="L29" s="404">
        <f>SUM(D29,H29)</f>
        <v>16.338000000000001</v>
      </c>
      <c r="M29" s="332"/>
      <c r="N29" s="32"/>
    </row>
    <row r="30" spans="1:14" ht="12.75" x14ac:dyDescent="0.2">
      <c r="A30" s="105" t="s">
        <v>382</v>
      </c>
      <c r="B30" s="331">
        <v>224</v>
      </c>
      <c r="C30" s="4"/>
      <c r="D30" s="404">
        <v>7.7380000000000004</v>
      </c>
      <c r="E30" s="332"/>
      <c r="F30" s="4">
        <v>63</v>
      </c>
      <c r="G30" s="51"/>
      <c r="H30" s="404">
        <v>26.617999999999999</v>
      </c>
      <c r="I30" s="332"/>
      <c r="J30" s="331">
        <f>SUM(B30,F30)</f>
        <v>287</v>
      </c>
      <c r="K30" s="51"/>
      <c r="L30" s="404">
        <f>SUM(D30,H30)</f>
        <v>34.356000000000002</v>
      </c>
      <c r="M30" s="332"/>
      <c r="N30" s="32"/>
    </row>
    <row r="31" spans="1:14" ht="12.75" x14ac:dyDescent="0.2">
      <c r="A31" s="106" t="s">
        <v>142</v>
      </c>
      <c r="B31" s="335">
        <f>SUM(B28:B30)</f>
        <v>303</v>
      </c>
      <c r="C31" s="51"/>
      <c r="D31" s="405">
        <f>SUM(D28:D30)</f>
        <v>11.251000000000001</v>
      </c>
      <c r="E31" s="129"/>
      <c r="F31" s="131">
        <f>SUM(F28:F30)</f>
        <v>119</v>
      </c>
      <c r="G31" s="51"/>
      <c r="H31" s="131">
        <f>SUM(H28:H30)</f>
        <v>55.811999999999998</v>
      </c>
      <c r="I31" s="129"/>
      <c r="J31" s="335">
        <f>SUM(J28:J30)</f>
        <v>422</v>
      </c>
      <c r="K31" s="52"/>
      <c r="L31" s="405">
        <f>SUM(L28:L30)</f>
        <v>67.063000000000002</v>
      </c>
      <c r="M31" s="129"/>
      <c r="N31" s="32"/>
    </row>
    <row r="32" spans="1:14" ht="12.75" x14ac:dyDescent="0.2">
      <c r="A32" s="107" t="s">
        <v>6</v>
      </c>
      <c r="B32" s="335"/>
      <c r="C32" s="131"/>
      <c r="D32" s="405"/>
      <c r="E32" s="129"/>
      <c r="F32" s="131"/>
      <c r="G32" s="52"/>
      <c r="H32" s="405"/>
      <c r="I32" s="129"/>
      <c r="J32" s="335"/>
      <c r="K32" s="52"/>
      <c r="L32" s="405"/>
      <c r="M32" s="129"/>
      <c r="N32" s="32"/>
    </row>
    <row r="33" spans="1:14" ht="12.75" x14ac:dyDescent="0.2">
      <c r="A33" s="105"/>
      <c r="B33" s="331"/>
      <c r="C33" s="4"/>
      <c r="D33" s="404"/>
      <c r="E33" s="332"/>
      <c r="F33" s="4"/>
      <c r="G33" s="51"/>
      <c r="H33" s="404"/>
      <c r="I33" s="332"/>
      <c r="J33" s="331"/>
      <c r="K33" s="51"/>
      <c r="L33" s="404"/>
      <c r="M33" s="332"/>
      <c r="N33" s="32"/>
    </row>
    <row r="34" spans="1:14" ht="12.75" x14ac:dyDescent="0.2">
      <c r="A34" s="106" t="s">
        <v>305</v>
      </c>
      <c r="B34" s="335">
        <f>SUM(B26,B31)</f>
        <v>429</v>
      </c>
      <c r="C34" s="553"/>
      <c r="D34" s="131">
        <f>SUM(D26,D31)</f>
        <v>16.776000000000003</v>
      </c>
      <c r="E34" s="555"/>
      <c r="F34" s="131">
        <f>SUM(F26,F31)</f>
        <v>242</v>
      </c>
      <c r="G34" s="553"/>
      <c r="H34" s="131">
        <f>SUM(H26,H31)</f>
        <v>141.25700000000001</v>
      </c>
      <c r="I34" s="557"/>
      <c r="J34" s="335">
        <f>SUM(J26,J31)</f>
        <v>671</v>
      </c>
      <c r="K34" s="553"/>
      <c r="L34" s="405">
        <f>SUM(L26,L31)</f>
        <v>158.03300000000002</v>
      </c>
      <c r="M34" s="555"/>
      <c r="N34" s="32"/>
    </row>
    <row r="35" spans="1:14" ht="12.95" customHeight="1" x14ac:dyDescent="0.2">
      <c r="A35" s="106" t="s">
        <v>272</v>
      </c>
      <c r="B35" s="335">
        <v>426</v>
      </c>
      <c r="C35" s="553"/>
      <c r="D35" s="131">
        <v>17.016000000000002</v>
      </c>
      <c r="E35" s="555"/>
      <c r="F35" s="131">
        <v>246</v>
      </c>
      <c r="G35" s="553"/>
      <c r="H35" s="131">
        <v>138.43899999999999</v>
      </c>
      <c r="I35" s="557"/>
      <c r="J35" s="335">
        <v>672</v>
      </c>
      <c r="K35" s="553"/>
      <c r="L35" s="405">
        <v>155.45499999999998</v>
      </c>
      <c r="M35" s="555"/>
      <c r="N35" s="32"/>
    </row>
    <row r="36" spans="1:14" ht="12.95" customHeight="1" x14ac:dyDescent="0.2">
      <c r="A36" s="98" t="s">
        <v>277</v>
      </c>
      <c r="B36" s="335">
        <v>445</v>
      </c>
      <c r="C36" s="553"/>
      <c r="D36" s="131">
        <v>17.855</v>
      </c>
      <c r="E36" s="555"/>
      <c r="F36" s="131">
        <v>215</v>
      </c>
      <c r="G36" s="553"/>
      <c r="H36" s="131">
        <v>119.533</v>
      </c>
      <c r="I36" s="557"/>
      <c r="J36" s="335">
        <f>SUM(B36,F36)</f>
        <v>660</v>
      </c>
      <c r="K36" s="553"/>
      <c r="L36" s="405">
        <f>SUM(D36,H36)</f>
        <v>137.38800000000001</v>
      </c>
      <c r="M36" s="555"/>
      <c r="N36" s="32"/>
    </row>
    <row r="37" spans="1:14" ht="12.95" customHeight="1" x14ac:dyDescent="0.2">
      <c r="A37" s="98" t="s">
        <v>276</v>
      </c>
      <c r="B37" s="335">
        <v>420</v>
      </c>
      <c r="C37" s="553"/>
      <c r="D37" s="131">
        <v>17.300999999999998</v>
      </c>
      <c r="E37" s="555"/>
      <c r="F37" s="131">
        <v>253</v>
      </c>
      <c r="G37" s="553"/>
      <c r="H37" s="131">
        <v>145.17400000000001</v>
      </c>
      <c r="I37" s="557"/>
      <c r="J37" s="335">
        <f>SUM(B37,F37)</f>
        <v>673</v>
      </c>
      <c r="K37" s="553"/>
      <c r="L37" s="405">
        <f>SUM(D37,H37)</f>
        <v>162.47499999999999</v>
      </c>
      <c r="M37" s="555"/>
      <c r="N37" s="32"/>
    </row>
    <row r="38" spans="1:14" ht="12.95" customHeight="1" x14ac:dyDescent="0.2">
      <c r="A38" s="98" t="s">
        <v>275</v>
      </c>
      <c r="B38" s="335">
        <v>414</v>
      </c>
      <c r="C38" s="553"/>
      <c r="D38" s="131">
        <v>17.033999999999999</v>
      </c>
      <c r="E38" s="555"/>
      <c r="F38" s="131">
        <v>254</v>
      </c>
      <c r="G38" s="553"/>
      <c r="H38" s="131">
        <v>141.82300000000001</v>
      </c>
      <c r="I38" s="557"/>
      <c r="J38" s="335">
        <f>SUM(B38,F38)</f>
        <v>668</v>
      </c>
      <c r="K38" s="553"/>
      <c r="L38" s="405">
        <f>SUM(D38,H38)</f>
        <v>158.857</v>
      </c>
      <c r="M38" s="555"/>
      <c r="N38" s="32"/>
    </row>
    <row r="39" spans="1:14" ht="12.95" customHeight="1" x14ac:dyDescent="0.2">
      <c r="A39" s="98" t="s">
        <v>274</v>
      </c>
      <c r="B39" s="335">
        <v>402</v>
      </c>
      <c r="C39" s="553"/>
      <c r="D39" s="131">
        <v>16.433</v>
      </c>
      <c r="E39" s="555"/>
      <c r="F39" s="131">
        <v>251</v>
      </c>
      <c r="G39" s="553"/>
      <c r="H39" s="131">
        <v>133.41300000000001</v>
      </c>
      <c r="I39" s="557"/>
      <c r="J39" s="335">
        <f>SUM(B39,F39)</f>
        <v>653</v>
      </c>
      <c r="K39" s="553"/>
      <c r="L39" s="405">
        <f>SUM(D39,H39)</f>
        <v>149.846</v>
      </c>
      <c r="M39" s="555"/>
      <c r="N39" s="32"/>
    </row>
    <row r="40" spans="1:14" ht="12.95" customHeight="1" x14ac:dyDescent="0.2">
      <c r="A40" s="98" t="s">
        <v>273</v>
      </c>
      <c r="B40" s="335">
        <v>398</v>
      </c>
      <c r="C40" s="553"/>
      <c r="D40" s="131">
        <v>16.318999999999999</v>
      </c>
      <c r="E40" s="555"/>
      <c r="F40" s="131">
        <v>250</v>
      </c>
      <c r="G40" s="553"/>
      <c r="H40" s="131">
        <v>128.95599999999999</v>
      </c>
      <c r="I40" s="557"/>
      <c r="J40" s="335">
        <f>SUM(B40,F40)</f>
        <v>648</v>
      </c>
      <c r="K40" s="553"/>
      <c r="L40" s="405">
        <f>SUM(D40,H40)</f>
        <v>145.27499999999998</v>
      </c>
      <c r="M40" s="555"/>
      <c r="N40" s="32"/>
    </row>
    <row r="41" spans="1:14" ht="12.75" x14ac:dyDescent="0.2">
      <c r="A41" s="399"/>
      <c r="B41" s="400"/>
      <c r="C41" s="554"/>
      <c r="D41" s="5"/>
      <c r="E41" s="556"/>
      <c r="F41" s="5"/>
      <c r="G41" s="554"/>
      <c r="H41" s="5"/>
      <c r="I41" s="556"/>
      <c r="J41" s="400"/>
      <c r="K41" s="554"/>
      <c r="L41" s="413"/>
      <c r="M41" s="556"/>
      <c r="N41" s="32"/>
    </row>
  </sheetData>
  <mergeCells count="12">
    <mergeCell ref="B23:D23"/>
    <mergeCell ref="F23:H23"/>
    <mergeCell ref="J23:L23"/>
    <mergeCell ref="B3:D3"/>
    <mergeCell ref="F3:H3"/>
    <mergeCell ref="J3:L3"/>
    <mergeCell ref="B22:D22"/>
    <mergeCell ref="F22:H22"/>
    <mergeCell ref="J22:L22"/>
    <mergeCell ref="B4:D4"/>
    <mergeCell ref="F4:H4"/>
    <mergeCell ref="J4:L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M33"/>
  <sheetViews>
    <sheetView zoomScaleNormal="100" workbookViewId="0">
      <selection sqref="A1:L2"/>
    </sheetView>
  </sheetViews>
  <sheetFormatPr defaultRowHeight="11.25" x14ac:dyDescent="0.2"/>
  <cols>
    <col min="1" max="1" width="61.83203125" style="1" customWidth="1"/>
    <col min="2" max="2" width="10.83203125" style="1" customWidth="1"/>
    <col min="3" max="3" width="2.33203125" style="1" customWidth="1"/>
    <col min="4" max="4" width="13.6640625" style="1" customWidth="1"/>
    <col min="5" max="5" width="2.33203125" style="1" customWidth="1"/>
    <col min="6" max="6" width="12.33203125" style="1" customWidth="1"/>
    <col min="7" max="7" width="2.33203125" style="1" customWidth="1"/>
    <col min="8" max="8" width="10.83203125" style="1" customWidth="1"/>
    <col min="9" max="9" width="13.6640625" style="1" customWidth="1"/>
    <col min="10" max="10" width="15.6640625" style="1" customWidth="1"/>
    <col min="11" max="11" width="10.83203125" style="1" customWidth="1"/>
    <col min="12" max="12" width="13.6640625" style="1" customWidth="1"/>
    <col min="13" max="13" width="15.6640625" style="1" customWidth="1"/>
    <col min="14" max="16384" width="9.33203125" style="1"/>
  </cols>
  <sheetData>
    <row r="1" spans="1:13" ht="21" customHeight="1" x14ac:dyDescent="0.2">
      <c r="A1" s="691" t="s">
        <v>310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</row>
    <row r="2" spans="1:13" ht="17.25" customHeight="1" x14ac:dyDescent="0.2">
      <c r="A2" s="691"/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</row>
    <row r="3" spans="1:13" ht="12.75" customHeight="1" x14ac:dyDescent="0.2">
      <c r="A3" s="692" t="s">
        <v>311</v>
      </c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</row>
    <row r="4" spans="1:13" ht="17.25" customHeight="1" x14ac:dyDescent="0.2">
      <c r="A4" s="694"/>
      <c r="B4" s="694"/>
      <c r="C4" s="694"/>
      <c r="D4" s="694"/>
      <c r="E4" s="694"/>
      <c r="F4" s="694"/>
      <c r="G4" s="694"/>
      <c r="H4" s="694"/>
      <c r="I4" s="694"/>
      <c r="J4" s="694"/>
      <c r="K4" s="695"/>
      <c r="L4" s="695"/>
    </row>
    <row r="5" spans="1:13" s="147" customFormat="1" ht="31.5" customHeight="1" x14ac:dyDescent="0.2">
      <c r="A5" s="174" t="s">
        <v>1</v>
      </c>
      <c r="B5" s="687" t="s">
        <v>200</v>
      </c>
      <c r="C5" s="688"/>
      <c r="D5" s="689"/>
      <c r="E5" s="689"/>
      <c r="F5" s="689"/>
      <c r="G5" s="421"/>
      <c r="H5" s="688" t="s">
        <v>201</v>
      </c>
      <c r="I5" s="689"/>
      <c r="J5" s="689"/>
      <c r="K5" s="687" t="s">
        <v>202</v>
      </c>
      <c r="L5" s="689"/>
      <c r="M5" s="690"/>
    </row>
    <row r="6" spans="1:13" ht="24.75" customHeight="1" x14ac:dyDescent="0.2">
      <c r="A6" s="175" t="s">
        <v>2</v>
      </c>
      <c r="B6" s="157" t="s">
        <v>3</v>
      </c>
      <c r="C6" s="158"/>
      <c r="D6" s="158" t="s">
        <v>110</v>
      </c>
      <c r="E6" s="158"/>
      <c r="F6" s="158" t="s">
        <v>240</v>
      </c>
      <c r="G6" s="159"/>
      <c r="H6" s="158" t="s">
        <v>3</v>
      </c>
      <c r="I6" s="158" t="s">
        <v>110</v>
      </c>
      <c r="J6" s="159" t="s">
        <v>240</v>
      </c>
      <c r="K6" s="157" t="s">
        <v>3</v>
      </c>
      <c r="L6" s="158" t="s">
        <v>110</v>
      </c>
      <c r="M6" s="159" t="s">
        <v>240</v>
      </c>
    </row>
    <row r="7" spans="1:13" ht="49.5" customHeight="1" x14ac:dyDescent="0.2">
      <c r="A7" s="176"/>
      <c r="B7" s="149" t="s">
        <v>4</v>
      </c>
      <c r="C7" s="150"/>
      <c r="D7" s="150" t="s">
        <v>149</v>
      </c>
      <c r="E7" s="150"/>
      <c r="F7" s="150" t="s">
        <v>239</v>
      </c>
      <c r="G7" s="151"/>
      <c r="H7" s="150" t="s">
        <v>4</v>
      </c>
      <c r="I7" s="150" t="s">
        <v>149</v>
      </c>
      <c r="J7" s="151" t="s">
        <v>239</v>
      </c>
      <c r="K7" s="149" t="s">
        <v>4</v>
      </c>
      <c r="L7" s="150" t="s">
        <v>149</v>
      </c>
      <c r="M7" s="151" t="s">
        <v>239</v>
      </c>
    </row>
    <row r="8" spans="1:13" ht="12.75" x14ac:dyDescent="0.2">
      <c r="A8" s="119" t="s">
        <v>77</v>
      </c>
      <c r="B8" s="534">
        <v>30</v>
      </c>
      <c r="C8" s="558"/>
      <c r="D8" s="539">
        <v>222.298</v>
      </c>
      <c r="E8" s="558"/>
      <c r="F8" s="539">
        <v>327.27300000000002</v>
      </c>
      <c r="G8" s="562"/>
      <c r="H8" s="434">
        <v>259</v>
      </c>
      <c r="I8" s="435">
        <v>6991.942</v>
      </c>
      <c r="J8" s="436">
        <v>11605.093999999999</v>
      </c>
      <c r="K8" s="535">
        <f>SUM(B8,H8)</f>
        <v>289</v>
      </c>
      <c r="L8" s="540">
        <f>SUM(D8,I8)</f>
        <v>7214.24</v>
      </c>
      <c r="M8" s="631">
        <f>SUM(F8,J8)</f>
        <v>11932.366999999998</v>
      </c>
    </row>
    <row r="9" spans="1:13" ht="12.75" x14ac:dyDescent="0.2">
      <c r="A9" s="119" t="s">
        <v>85</v>
      </c>
      <c r="B9" s="535">
        <v>6</v>
      </c>
      <c r="C9" s="559"/>
      <c r="D9" s="540">
        <v>16.061</v>
      </c>
      <c r="E9" s="559"/>
      <c r="F9" s="540">
        <v>20.542000000000002</v>
      </c>
      <c r="G9" s="562"/>
      <c r="H9" s="434" t="s">
        <v>138</v>
      </c>
      <c r="I9" s="435" t="s">
        <v>138</v>
      </c>
      <c r="J9" s="436" t="s">
        <v>138</v>
      </c>
      <c r="K9" s="535">
        <f t="shared" ref="K9:K10" si="0">SUM(B9,H9)</f>
        <v>6</v>
      </c>
      <c r="L9" s="540">
        <f>SUM(D9,I9)</f>
        <v>16.061</v>
      </c>
      <c r="M9" s="631">
        <f>SUM(F9,J9)</f>
        <v>20.542000000000002</v>
      </c>
    </row>
    <row r="10" spans="1:13" ht="12.75" x14ac:dyDescent="0.2">
      <c r="A10" s="119" t="s">
        <v>79</v>
      </c>
      <c r="B10" s="535">
        <v>89</v>
      </c>
      <c r="C10" s="559"/>
      <c r="D10" s="540">
        <v>1949.471</v>
      </c>
      <c r="E10" s="559"/>
      <c r="F10" s="540">
        <v>1158.2170000000001</v>
      </c>
      <c r="G10" s="562"/>
      <c r="H10" s="434">
        <v>193</v>
      </c>
      <c r="I10" s="435">
        <v>4268.8280000000004</v>
      </c>
      <c r="J10" s="436">
        <v>2429.8310000000001</v>
      </c>
      <c r="K10" s="535">
        <f t="shared" si="0"/>
        <v>282</v>
      </c>
      <c r="L10" s="540">
        <f>SUM(D10,I10)</f>
        <v>6218.2990000000009</v>
      </c>
      <c r="M10" s="631">
        <f>SUM(F10,J10)</f>
        <v>3588.0480000000002</v>
      </c>
    </row>
    <row r="11" spans="1:13" ht="12.75" x14ac:dyDescent="0.2">
      <c r="A11" s="120" t="s">
        <v>80</v>
      </c>
      <c r="B11" s="536">
        <f>SUM(B8:B10)</f>
        <v>125</v>
      </c>
      <c r="C11" s="560"/>
      <c r="D11" s="537">
        <f>SUM(D8:D10)</f>
        <v>2187.83</v>
      </c>
      <c r="E11" s="560"/>
      <c r="F11" s="537">
        <f>SUM(F8:F10)</f>
        <v>1506.0320000000002</v>
      </c>
      <c r="G11" s="563"/>
      <c r="H11" s="442">
        <f t="shared" ref="H11:M11" si="1">SUM(H8:H10)</f>
        <v>452</v>
      </c>
      <c r="I11" s="443">
        <f t="shared" si="1"/>
        <v>11260.77</v>
      </c>
      <c r="J11" s="440">
        <f t="shared" si="1"/>
        <v>14034.924999999999</v>
      </c>
      <c r="K11" s="536">
        <f t="shared" si="1"/>
        <v>577</v>
      </c>
      <c r="L11" s="537">
        <f t="shared" si="1"/>
        <v>13448.6</v>
      </c>
      <c r="M11" s="632">
        <f t="shared" si="1"/>
        <v>15540.956999999999</v>
      </c>
    </row>
    <row r="12" spans="1:13" ht="12.75" x14ac:dyDescent="0.2">
      <c r="A12" s="119"/>
      <c r="B12" s="535"/>
      <c r="C12" s="559"/>
      <c r="D12" s="540"/>
      <c r="E12" s="559"/>
      <c r="F12" s="540"/>
      <c r="G12" s="562"/>
      <c r="H12" s="434"/>
      <c r="I12" s="435"/>
      <c r="J12" s="436"/>
      <c r="K12" s="535"/>
      <c r="L12" s="540"/>
      <c r="M12" s="631"/>
    </row>
    <row r="13" spans="1:13" ht="12.75" x14ac:dyDescent="0.2">
      <c r="A13" s="119" t="s">
        <v>81</v>
      </c>
      <c r="B13" s="535">
        <v>41</v>
      </c>
      <c r="C13" s="559"/>
      <c r="D13" s="540">
        <v>838.26700000000005</v>
      </c>
      <c r="E13" s="559"/>
      <c r="F13" s="540">
        <v>152.88200000000001</v>
      </c>
      <c r="G13" s="562"/>
      <c r="H13" s="434">
        <v>37</v>
      </c>
      <c r="I13" s="435">
        <v>0.58899999999999997</v>
      </c>
      <c r="J13" s="436">
        <v>231.357</v>
      </c>
      <c r="K13" s="535">
        <f>SUM(B13,H13)</f>
        <v>78</v>
      </c>
      <c r="L13" s="540">
        <f>SUM(D13,I13)</f>
        <v>838.85600000000011</v>
      </c>
      <c r="M13" s="631">
        <f>SUM(F13,J13)</f>
        <v>384.23900000000003</v>
      </c>
    </row>
    <row r="14" spans="1:13" ht="12.75" x14ac:dyDescent="0.2">
      <c r="A14" s="119" t="s">
        <v>383</v>
      </c>
      <c r="B14" s="535">
        <v>153</v>
      </c>
      <c r="C14" s="559"/>
      <c r="D14" s="540">
        <v>80.948999999999998</v>
      </c>
      <c r="E14" s="559"/>
      <c r="F14" s="540">
        <v>17.41</v>
      </c>
      <c r="G14" s="562"/>
      <c r="H14" s="434">
        <v>1</v>
      </c>
      <c r="I14" s="435">
        <v>2.8220000000000001</v>
      </c>
      <c r="J14" s="436">
        <v>0.58899999999999997</v>
      </c>
      <c r="K14" s="535">
        <f>SUM(B14,H14)</f>
        <v>154</v>
      </c>
      <c r="L14" s="540">
        <f>SUM(D14,I14)</f>
        <v>83.771000000000001</v>
      </c>
      <c r="M14" s="631">
        <f>SUM(F14,J14)</f>
        <v>17.998999999999999</v>
      </c>
    </row>
    <row r="15" spans="1:13" ht="12.75" x14ac:dyDescent="0.2">
      <c r="A15" s="120" t="s">
        <v>386</v>
      </c>
      <c r="B15" s="536">
        <f>SUM(B13:B14)</f>
        <v>194</v>
      </c>
      <c r="C15" s="560"/>
      <c r="D15" s="537">
        <f>SUM(D13:D14)</f>
        <v>919.21600000000001</v>
      </c>
      <c r="E15" s="560"/>
      <c r="F15" s="537">
        <f>SUM(F13:F14)</f>
        <v>170.292</v>
      </c>
      <c r="G15" s="563"/>
      <c r="H15" s="442">
        <f t="shared" ref="H15:M15" si="2">SUM(H13:H14)</f>
        <v>38</v>
      </c>
      <c r="I15" s="443">
        <f t="shared" si="2"/>
        <v>3.411</v>
      </c>
      <c r="J15" s="440">
        <f t="shared" si="2"/>
        <v>231.946</v>
      </c>
      <c r="K15" s="536">
        <f t="shared" si="2"/>
        <v>232</v>
      </c>
      <c r="L15" s="537">
        <f t="shared" si="2"/>
        <v>922.62700000000007</v>
      </c>
      <c r="M15" s="632">
        <f t="shared" si="2"/>
        <v>402.23800000000006</v>
      </c>
    </row>
    <row r="16" spans="1:13" ht="12.75" x14ac:dyDescent="0.2">
      <c r="A16" s="177"/>
      <c r="B16" s="535"/>
      <c r="C16" s="559"/>
      <c r="D16" s="540"/>
      <c r="E16" s="559"/>
      <c r="F16" s="540"/>
      <c r="G16" s="562"/>
      <c r="H16" s="434"/>
      <c r="I16" s="434"/>
      <c r="J16" s="436"/>
      <c r="K16" s="535"/>
      <c r="L16" s="540"/>
      <c r="M16" s="631"/>
    </row>
    <row r="17" spans="1:13" ht="12.75" x14ac:dyDescent="0.2">
      <c r="A17" s="519" t="s">
        <v>379</v>
      </c>
      <c r="B17" s="536">
        <f>SUM(B15,B11)</f>
        <v>319</v>
      </c>
      <c r="C17" s="553"/>
      <c r="D17" s="537">
        <f>SUM(D15,D11)</f>
        <v>3107.0459999999998</v>
      </c>
      <c r="E17" s="553"/>
      <c r="F17" s="537">
        <f>SUM(F15,F11)</f>
        <v>1676.3240000000001</v>
      </c>
      <c r="G17" s="555"/>
      <c r="H17" s="442">
        <f t="shared" ref="H17:M17" si="3">SUM(H15,H11)</f>
        <v>490</v>
      </c>
      <c r="I17" s="443">
        <f t="shared" si="3"/>
        <v>11264.181</v>
      </c>
      <c r="J17" s="440">
        <f t="shared" si="3"/>
        <v>14266.870999999999</v>
      </c>
      <c r="K17" s="536">
        <f t="shared" si="3"/>
        <v>809</v>
      </c>
      <c r="L17" s="537">
        <f t="shared" si="3"/>
        <v>14371.227000000001</v>
      </c>
      <c r="M17" s="632">
        <f t="shared" si="3"/>
        <v>15943.194999999998</v>
      </c>
    </row>
    <row r="18" spans="1:13" ht="12.75" customHeight="1" x14ac:dyDescent="0.2">
      <c r="A18" s="519" t="s">
        <v>300</v>
      </c>
      <c r="B18" s="536">
        <v>320</v>
      </c>
      <c r="C18" s="553"/>
      <c r="D18" s="537">
        <v>3190.5230000000001</v>
      </c>
      <c r="E18" s="553" t="s">
        <v>190</v>
      </c>
      <c r="F18" s="537">
        <v>1710.7170000000001</v>
      </c>
      <c r="G18" s="555" t="s">
        <v>190</v>
      </c>
      <c r="H18" s="606">
        <v>477</v>
      </c>
      <c r="I18" s="607">
        <v>13406.782999999999</v>
      </c>
      <c r="J18" s="608">
        <v>16806.418999999998</v>
      </c>
      <c r="K18" s="536">
        <v>797</v>
      </c>
      <c r="L18" s="537">
        <v>16610.555</v>
      </c>
      <c r="M18" s="632">
        <v>18519.300999999999</v>
      </c>
    </row>
    <row r="19" spans="1:13" s="35" customFormat="1" ht="12.75" customHeight="1" x14ac:dyDescent="0.2">
      <c r="A19" s="106" t="s">
        <v>278</v>
      </c>
      <c r="B19" s="536">
        <v>326</v>
      </c>
      <c r="C19" s="553"/>
      <c r="D19" s="537">
        <v>3277.6680000000001</v>
      </c>
      <c r="E19" s="553"/>
      <c r="F19" s="537">
        <v>1759.183</v>
      </c>
      <c r="G19" s="555"/>
      <c r="H19" s="442">
        <v>485</v>
      </c>
      <c r="I19" s="443">
        <v>11510.739</v>
      </c>
      <c r="J19" s="441">
        <v>12935.646000000001</v>
      </c>
      <c r="K19" s="536">
        <f t="shared" ref="K19:K23" si="4">SUM(B19,H19)</f>
        <v>811</v>
      </c>
      <c r="L19" s="537">
        <f t="shared" ref="L19:L23" si="5">SUM(D19,I19)</f>
        <v>14788.406999999999</v>
      </c>
      <c r="M19" s="632">
        <f t="shared" ref="M19:M23" si="6">SUM(F19,J19)</f>
        <v>14694.829000000002</v>
      </c>
    </row>
    <row r="20" spans="1:13" s="35" customFormat="1" ht="12.75" x14ac:dyDescent="0.2">
      <c r="A20" s="98" t="s">
        <v>267</v>
      </c>
      <c r="B20" s="536">
        <v>339</v>
      </c>
      <c r="C20" s="553"/>
      <c r="D20" s="537">
        <v>3361.165</v>
      </c>
      <c r="E20" s="553"/>
      <c r="F20" s="537">
        <v>1806.0920000000001</v>
      </c>
      <c r="G20" s="555"/>
      <c r="H20" s="442">
        <v>457</v>
      </c>
      <c r="I20" s="443">
        <v>11807.187</v>
      </c>
      <c r="J20" s="441">
        <v>13904</v>
      </c>
      <c r="K20" s="536">
        <f t="shared" si="4"/>
        <v>796</v>
      </c>
      <c r="L20" s="537">
        <f t="shared" si="5"/>
        <v>15168.351999999999</v>
      </c>
      <c r="M20" s="632">
        <f t="shared" si="6"/>
        <v>15710.092000000001</v>
      </c>
    </row>
    <row r="21" spans="1:13" s="35" customFormat="1" ht="12.75" x14ac:dyDescent="0.2">
      <c r="A21" s="98" t="s">
        <v>268</v>
      </c>
      <c r="B21" s="536">
        <v>364</v>
      </c>
      <c r="C21" s="553"/>
      <c r="D21" s="537">
        <v>3840.3009999999999</v>
      </c>
      <c r="E21" s="553"/>
      <c r="F21" s="537">
        <v>2069.2959999999998</v>
      </c>
      <c r="G21" s="555"/>
      <c r="H21" s="442">
        <v>452</v>
      </c>
      <c r="I21" s="443">
        <v>9344</v>
      </c>
      <c r="J21" s="441">
        <v>13071</v>
      </c>
      <c r="K21" s="536">
        <f t="shared" si="4"/>
        <v>816</v>
      </c>
      <c r="L21" s="537">
        <f t="shared" si="5"/>
        <v>13184.300999999999</v>
      </c>
      <c r="M21" s="632">
        <f t="shared" si="6"/>
        <v>15140.296</v>
      </c>
    </row>
    <row r="22" spans="1:13" s="35" customFormat="1" ht="12.75" x14ac:dyDescent="0.2">
      <c r="A22" s="98" t="s">
        <v>269</v>
      </c>
      <c r="B22" s="536">
        <v>385</v>
      </c>
      <c r="C22" s="553"/>
      <c r="D22" s="537">
        <v>4069.5619999999999</v>
      </c>
      <c r="E22" s="553"/>
      <c r="F22" s="537">
        <v>2266.4789999999998</v>
      </c>
      <c r="G22" s="555"/>
      <c r="H22" s="442">
        <v>443</v>
      </c>
      <c r="I22" s="443">
        <v>8234</v>
      </c>
      <c r="J22" s="441">
        <v>11463</v>
      </c>
      <c r="K22" s="536">
        <f t="shared" si="4"/>
        <v>828</v>
      </c>
      <c r="L22" s="537">
        <f t="shared" si="5"/>
        <v>12303.562</v>
      </c>
      <c r="M22" s="632">
        <f t="shared" si="6"/>
        <v>13729.478999999999</v>
      </c>
    </row>
    <row r="23" spans="1:13" s="35" customFormat="1" ht="12.75" x14ac:dyDescent="0.2">
      <c r="A23" s="98" t="s">
        <v>270</v>
      </c>
      <c r="B23" s="537">
        <v>395</v>
      </c>
      <c r="C23" s="553"/>
      <c r="D23" s="537">
        <v>4318.5259999999998</v>
      </c>
      <c r="E23" s="553"/>
      <c r="F23" s="537">
        <v>2155.5259999999998</v>
      </c>
      <c r="G23" s="555"/>
      <c r="H23" s="442">
        <v>457</v>
      </c>
      <c r="I23" s="443">
        <v>11807</v>
      </c>
      <c r="J23" s="441">
        <v>13904</v>
      </c>
      <c r="K23" s="536">
        <f t="shared" si="4"/>
        <v>852</v>
      </c>
      <c r="L23" s="537">
        <f t="shared" si="5"/>
        <v>16125.526</v>
      </c>
      <c r="M23" s="632">
        <f t="shared" si="6"/>
        <v>16059.526</v>
      </c>
    </row>
    <row r="24" spans="1:13" s="35" customFormat="1" ht="12.75" x14ac:dyDescent="0.2">
      <c r="A24" s="98" t="s">
        <v>271</v>
      </c>
      <c r="B24" s="536">
        <v>417</v>
      </c>
      <c r="C24" s="553"/>
      <c r="D24" s="537">
        <v>4534.0010000000002</v>
      </c>
      <c r="E24" s="553"/>
      <c r="F24" s="537">
        <v>2580.9279999999999</v>
      </c>
      <c r="G24" s="555"/>
      <c r="H24" s="442">
        <v>418</v>
      </c>
      <c r="I24" s="443">
        <v>8745.9660000000003</v>
      </c>
      <c r="J24" s="441">
        <v>12341.960999999999</v>
      </c>
      <c r="K24" s="536">
        <f>SUM(B24,H24)</f>
        <v>835</v>
      </c>
      <c r="L24" s="537">
        <f>SUM(D24,I24)</f>
        <v>13279.967000000001</v>
      </c>
      <c r="M24" s="632">
        <f>SUM(F24,J24)</f>
        <v>14922.888999999999</v>
      </c>
    </row>
    <row r="25" spans="1:13" ht="12.75" x14ac:dyDescent="0.2">
      <c r="A25" s="354"/>
      <c r="B25" s="538"/>
      <c r="C25" s="561"/>
      <c r="D25" s="541"/>
      <c r="E25" s="561"/>
      <c r="F25" s="541"/>
      <c r="G25" s="564"/>
      <c r="H25" s="446"/>
      <c r="I25" s="444"/>
      <c r="J25" s="445"/>
      <c r="K25" s="538"/>
      <c r="L25" s="541"/>
      <c r="M25" s="633"/>
    </row>
    <row r="30" spans="1:13" x14ac:dyDescent="0.2">
      <c r="B30" s="304"/>
      <c r="C30" s="304"/>
      <c r="K30" s="32"/>
      <c r="L30" s="32"/>
    </row>
    <row r="31" spans="1:13" x14ac:dyDescent="0.2">
      <c r="B31" s="304"/>
      <c r="C31" s="304"/>
    </row>
    <row r="32" spans="1:13" x14ac:dyDescent="0.2">
      <c r="B32" s="304"/>
      <c r="C32" s="304"/>
    </row>
    <row r="33" spans="2:3" x14ac:dyDescent="0.2">
      <c r="B33" s="304"/>
      <c r="C33" s="304"/>
    </row>
  </sheetData>
  <mergeCells count="5">
    <mergeCell ref="B5:F5"/>
    <mergeCell ref="H5:J5"/>
    <mergeCell ref="K5:M5"/>
    <mergeCell ref="A1:L2"/>
    <mergeCell ref="A3:L4"/>
  </mergeCells>
  <pageMargins left="0.55118110236220474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  <pageSetUpPr fitToPage="1"/>
  </sheetPr>
  <dimension ref="A1:N65"/>
  <sheetViews>
    <sheetView zoomScaleNormal="100" workbookViewId="0">
      <selection sqref="A1:N2"/>
    </sheetView>
  </sheetViews>
  <sheetFormatPr defaultRowHeight="11.25" x14ac:dyDescent="0.2"/>
  <cols>
    <col min="1" max="1" width="28.5" style="1" bestFit="1" customWidth="1"/>
    <col min="2" max="2" width="9.33203125" style="1" bestFit="1" customWidth="1"/>
    <col min="3" max="14" width="11.5" style="1" customWidth="1"/>
    <col min="15" max="16384" width="9.33203125" style="1"/>
  </cols>
  <sheetData>
    <row r="1" spans="1:14" ht="17.25" customHeight="1" x14ac:dyDescent="0.2">
      <c r="A1" s="696" t="s">
        <v>312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</row>
    <row r="2" spans="1:14" ht="21.75" customHeight="1" x14ac:dyDescent="0.2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</row>
    <row r="3" spans="1:14" ht="15" customHeight="1" x14ac:dyDescent="0.2">
      <c r="A3" s="270" t="s">
        <v>313</v>
      </c>
    </row>
    <row r="4" spans="1:14" ht="18" customHeight="1" x14ac:dyDescent="0.2">
      <c r="A4" s="156" t="s">
        <v>151</v>
      </c>
      <c r="B4" s="155"/>
      <c r="C4" s="698" t="s">
        <v>19</v>
      </c>
      <c r="D4" s="699"/>
      <c r="E4" s="700" t="s">
        <v>117</v>
      </c>
      <c r="F4" s="700"/>
      <c r="G4" s="698" t="s">
        <v>118</v>
      </c>
      <c r="H4" s="699"/>
      <c r="I4" s="700" t="s">
        <v>119</v>
      </c>
      <c r="J4" s="700"/>
      <c r="K4" s="698" t="s">
        <v>120</v>
      </c>
      <c r="L4" s="699"/>
      <c r="M4" s="698" t="s">
        <v>20</v>
      </c>
      <c r="N4" s="699"/>
    </row>
    <row r="5" spans="1:14" s="147" customFormat="1" ht="18.75" customHeight="1" x14ac:dyDescent="0.2">
      <c r="A5" s="136" t="s">
        <v>152</v>
      </c>
      <c r="B5" s="24"/>
      <c r="C5" s="87" t="s">
        <v>3</v>
      </c>
      <c r="D5" s="154" t="s">
        <v>110</v>
      </c>
      <c r="E5" s="25" t="s">
        <v>3</v>
      </c>
      <c r="F5" s="25" t="s">
        <v>110</v>
      </c>
      <c r="G5" s="87" t="s">
        <v>3</v>
      </c>
      <c r="H5" s="154" t="s">
        <v>110</v>
      </c>
      <c r="I5" s="25" t="s">
        <v>3</v>
      </c>
      <c r="J5" s="25" t="s">
        <v>110</v>
      </c>
      <c r="K5" s="87" t="s">
        <v>3</v>
      </c>
      <c r="L5" s="154" t="s">
        <v>110</v>
      </c>
      <c r="M5" s="87" t="s">
        <v>3</v>
      </c>
      <c r="N5" s="154" t="s">
        <v>110</v>
      </c>
    </row>
    <row r="6" spans="1:14" ht="45.75" customHeight="1" x14ac:dyDescent="0.2">
      <c r="A6" s="111"/>
      <c r="B6" s="16"/>
      <c r="C6" s="71" t="s">
        <v>4</v>
      </c>
      <c r="D6" s="92" t="s">
        <v>145</v>
      </c>
      <c r="E6" s="27" t="s">
        <v>4</v>
      </c>
      <c r="F6" s="27" t="s">
        <v>145</v>
      </c>
      <c r="G6" s="71" t="s">
        <v>4</v>
      </c>
      <c r="H6" s="92" t="s">
        <v>145</v>
      </c>
      <c r="I6" s="71" t="s">
        <v>4</v>
      </c>
      <c r="J6" s="92" t="s">
        <v>145</v>
      </c>
      <c r="K6" s="71" t="s">
        <v>4</v>
      </c>
      <c r="L6" s="92" t="s">
        <v>145</v>
      </c>
      <c r="M6" s="71" t="s">
        <v>4</v>
      </c>
      <c r="N6" s="92" t="s">
        <v>145</v>
      </c>
    </row>
    <row r="7" spans="1:14" ht="12.75" x14ac:dyDescent="0.2">
      <c r="A7" s="137" t="s">
        <v>21</v>
      </c>
      <c r="B7" s="13"/>
      <c r="C7" s="56"/>
      <c r="D7" s="57"/>
      <c r="E7" s="56"/>
      <c r="F7" s="57"/>
      <c r="G7" s="53"/>
      <c r="H7" s="64"/>
      <c r="I7" s="56"/>
      <c r="J7" s="57"/>
      <c r="K7" s="53"/>
      <c r="L7" s="64"/>
      <c r="M7" s="56"/>
      <c r="N7" s="57"/>
    </row>
    <row r="8" spans="1:14" ht="12.75" x14ac:dyDescent="0.2">
      <c r="A8" s="110" t="s">
        <v>22</v>
      </c>
      <c r="B8" s="14"/>
      <c r="C8" s="58"/>
      <c r="D8" s="59"/>
      <c r="E8" s="58"/>
      <c r="F8" s="59"/>
      <c r="G8" s="54"/>
      <c r="H8" s="65"/>
      <c r="I8" s="58"/>
      <c r="J8" s="59"/>
      <c r="K8" s="54"/>
      <c r="L8" s="65"/>
      <c r="M8" s="58"/>
      <c r="N8" s="59"/>
    </row>
    <row r="9" spans="1:14" ht="12.75" x14ac:dyDescent="0.2">
      <c r="A9" s="112" t="s">
        <v>121</v>
      </c>
      <c r="B9" s="20">
        <v>499</v>
      </c>
      <c r="C9" s="58" t="s">
        <v>138</v>
      </c>
      <c r="D9" s="59" t="s">
        <v>138</v>
      </c>
      <c r="E9" s="58" t="s">
        <v>138</v>
      </c>
      <c r="F9" s="59" t="s">
        <v>138</v>
      </c>
      <c r="G9" s="58" t="s">
        <v>138</v>
      </c>
      <c r="H9" s="59" t="s">
        <v>138</v>
      </c>
      <c r="I9" s="58">
        <v>1</v>
      </c>
      <c r="J9" s="59">
        <v>0.46899999999999997</v>
      </c>
      <c r="K9" s="54">
        <v>4</v>
      </c>
      <c r="L9" s="59">
        <v>1.0149999999999999</v>
      </c>
      <c r="M9" s="58">
        <f>SUM(C9,E9,G9,I9,K9)</f>
        <v>5</v>
      </c>
      <c r="N9" s="59">
        <f>SUM(D9,F9,H9,J9,L9)</f>
        <v>1.484</v>
      </c>
    </row>
    <row r="10" spans="1:14" ht="12.75" x14ac:dyDescent="0.2">
      <c r="A10" s="112" t="s">
        <v>122</v>
      </c>
      <c r="B10" s="20">
        <v>1499</v>
      </c>
      <c r="C10" s="58" t="s">
        <v>138</v>
      </c>
      <c r="D10" s="59" t="s">
        <v>138</v>
      </c>
      <c r="E10" s="58">
        <v>1</v>
      </c>
      <c r="F10" s="59">
        <v>0.626</v>
      </c>
      <c r="G10" s="58">
        <v>2</v>
      </c>
      <c r="H10" s="59">
        <v>1.4850000000000001</v>
      </c>
      <c r="I10" s="58">
        <v>1</v>
      </c>
      <c r="J10" s="59">
        <v>1.1279999999999999</v>
      </c>
      <c r="K10" s="58" t="s">
        <v>138</v>
      </c>
      <c r="L10" s="59" t="s">
        <v>138</v>
      </c>
      <c r="M10" s="58">
        <f>SUM(C10,E10,G10,I10,K10)</f>
        <v>4</v>
      </c>
      <c r="N10" s="59">
        <f t="shared" ref="N10:N12" si="0">SUM(D10,F10,H10,J10,L10)</f>
        <v>3.2389999999999999</v>
      </c>
    </row>
    <row r="11" spans="1:14" ht="12.75" x14ac:dyDescent="0.2">
      <c r="A11" s="112" t="s">
        <v>123</v>
      </c>
      <c r="B11" s="20">
        <v>4999</v>
      </c>
      <c r="C11" s="58" t="s">
        <v>138</v>
      </c>
      <c r="D11" s="59" t="s">
        <v>138</v>
      </c>
      <c r="E11" s="58" t="s">
        <v>138</v>
      </c>
      <c r="F11" s="59" t="s">
        <v>138</v>
      </c>
      <c r="G11" s="58">
        <v>4</v>
      </c>
      <c r="H11" s="59">
        <v>11.058999999999999</v>
      </c>
      <c r="I11" s="58">
        <v>1</v>
      </c>
      <c r="J11" s="59">
        <v>1.627</v>
      </c>
      <c r="K11" s="58" t="s">
        <v>138</v>
      </c>
      <c r="L11" s="59" t="s">
        <v>138</v>
      </c>
      <c r="M11" s="58">
        <f t="shared" ref="M11" si="1">SUM(C11,E11,G11,I11,K11)</f>
        <v>5</v>
      </c>
      <c r="N11" s="59">
        <f t="shared" si="0"/>
        <v>12.686</v>
      </c>
    </row>
    <row r="12" spans="1:14" ht="12.75" x14ac:dyDescent="0.2">
      <c r="A12" s="112" t="s">
        <v>124</v>
      </c>
      <c r="B12" s="20">
        <v>39999</v>
      </c>
      <c r="C12" s="58" t="s">
        <v>138</v>
      </c>
      <c r="D12" s="59" t="s">
        <v>138</v>
      </c>
      <c r="E12" s="58" t="s">
        <v>138</v>
      </c>
      <c r="F12" s="59" t="s">
        <v>138</v>
      </c>
      <c r="G12" s="58">
        <v>14</v>
      </c>
      <c r="H12" s="59">
        <v>184.21</v>
      </c>
      <c r="I12" s="58">
        <v>2</v>
      </c>
      <c r="J12" s="59">
        <v>20.678999999999998</v>
      </c>
      <c r="K12" s="58" t="s">
        <v>138</v>
      </c>
      <c r="L12" s="59" t="s">
        <v>138</v>
      </c>
      <c r="M12" s="58">
        <f>SUM(C12,E12,G12,I12,K12)</f>
        <v>16</v>
      </c>
      <c r="N12" s="59">
        <f t="shared" si="0"/>
        <v>204.88900000000001</v>
      </c>
    </row>
    <row r="13" spans="1:14" ht="12.75" x14ac:dyDescent="0.2">
      <c r="A13" s="112" t="s">
        <v>125</v>
      </c>
      <c r="B13" s="20"/>
      <c r="C13" s="58" t="s">
        <v>138</v>
      </c>
      <c r="D13" s="59" t="s">
        <v>138</v>
      </c>
      <c r="E13" s="58" t="s">
        <v>138</v>
      </c>
      <c r="F13" s="59" t="s">
        <v>138</v>
      </c>
      <c r="G13" s="58" t="s">
        <v>138</v>
      </c>
      <c r="H13" s="59" t="s">
        <v>138</v>
      </c>
      <c r="I13" s="58" t="s">
        <v>138</v>
      </c>
      <c r="J13" s="59" t="s">
        <v>138</v>
      </c>
      <c r="K13" s="58" t="s">
        <v>138</v>
      </c>
      <c r="L13" s="59" t="s">
        <v>138</v>
      </c>
      <c r="M13" s="54" t="s">
        <v>138</v>
      </c>
      <c r="N13" s="59" t="s">
        <v>138</v>
      </c>
    </row>
    <row r="14" spans="1:14" ht="12.75" x14ac:dyDescent="0.2">
      <c r="A14" s="152" t="s">
        <v>177</v>
      </c>
      <c r="B14" s="20"/>
      <c r="C14" s="60" t="s">
        <v>138</v>
      </c>
      <c r="D14" s="61" t="s">
        <v>138</v>
      </c>
      <c r="E14" s="60">
        <f t="shared" ref="E14:N14" si="2">SUM(E9:E13)</f>
        <v>1</v>
      </c>
      <c r="F14" s="61">
        <f t="shared" si="2"/>
        <v>0.626</v>
      </c>
      <c r="G14" s="60">
        <f t="shared" si="2"/>
        <v>20</v>
      </c>
      <c r="H14" s="61">
        <f t="shared" si="2"/>
        <v>196.75400000000002</v>
      </c>
      <c r="I14" s="60">
        <f t="shared" si="2"/>
        <v>5</v>
      </c>
      <c r="J14" s="61">
        <f t="shared" si="2"/>
        <v>23.902999999999999</v>
      </c>
      <c r="K14" s="55">
        <f t="shared" si="2"/>
        <v>4</v>
      </c>
      <c r="L14" s="66">
        <f t="shared" si="2"/>
        <v>1.0149999999999999</v>
      </c>
      <c r="M14" s="60">
        <f t="shared" si="2"/>
        <v>30</v>
      </c>
      <c r="N14" s="61">
        <f t="shared" si="2"/>
        <v>222.298</v>
      </c>
    </row>
    <row r="15" spans="1:14" ht="12.75" x14ac:dyDescent="0.2">
      <c r="A15" s="109"/>
      <c r="B15" s="20"/>
      <c r="C15" s="58"/>
      <c r="D15" s="59"/>
      <c r="E15" s="58"/>
      <c r="F15" s="59"/>
      <c r="G15" s="54"/>
      <c r="H15" s="65"/>
      <c r="I15" s="58"/>
      <c r="J15" s="59"/>
      <c r="K15" s="54"/>
      <c r="L15" s="65"/>
      <c r="M15" s="58"/>
      <c r="N15" s="59"/>
    </row>
    <row r="16" spans="1:14" ht="12.75" x14ac:dyDescent="0.2">
      <c r="A16" s="152" t="s">
        <v>25</v>
      </c>
      <c r="B16" s="20"/>
      <c r="C16" s="58"/>
      <c r="D16" s="59"/>
      <c r="E16" s="58"/>
      <c r="F16" s="59"/>
      <c r="G16" s="54"/>
      <c r="H16" s="65"/>
      <c r="I16" s="58"/>
      <c r="J16" s="59"/>
      <c r="K16" s="54"/>
      <c r="L16" s="65"/>
      <c r="M16" s="58"/>
      <c r="N16" s="59"/>
    </row>
    <row r="17" spans="1:14" ht="12.75" x14ac:dyDescent="0.2">
      <c r="A17" s="110" t="s">
        <v>26</v>
      </c>
      <c r="B17" s="20"/>
      <c r="C17" s="58"/>
      <c r="D17" s="59"/>
      <c r="E17" s="58"/>
      <c r="F17" s="59"/>
      <c r="G17" s="54"/>
      <c r="H17" s="65"/>
      <c r="I17" s="58"/>
      <c r="J17" s="59"/>
      <c r="K17" s="54"/>
      <c r="L17" s="65"/>
      <c r="M17" s="58"/>
      <c r="N17" s="59"/>
    </row>
    <row r="18" spans="1:14" ht="12.75" x14ac:dyDescent="0.2">
      <c r="A18" s="112" t="s">
        <v>121</v>
      </c>
      <c r="B18" s="20">
        <v>499</v>
      </c>
      <c r="C18" s="58" t="s">
        <v>138</v>
      </c>
      <c r="D18" s="59" t="s">
        <v>138</v>
      </c>
      <c r="E18" s="58" t="s">
        <v>138</v>
      </c>
      <c r="F18" s="59" t="s">
        <v>138</v>
      </c>
      <c r="G18" s="58" t="s">
        <v>138</v>
      </c>
      <c r="H18" s="59" t="s">
        <v>138</v>
      </c>
      <c r="I18" s="58" t="s">
        <v>138</v>
      </c>
      <c r="J18" s="59" t="s">
        <v>138</v>
      </c>
      <c r="K18" s="58">
        <v>1</v>
      </c>
      <c r="L18" s="59">
        <v>0.20200000000000001</v>
      </c>
      <c r="M18" s="58">
        <f>SUM(C18,E18,G18,I18,K18)</f>
        <v>1</v>
      </c>
      <c r="N18" s="59">
        <f>SUM(D18,F18,H18,J18,L18)</f>
        <v>0.20200000000000001</v>
      </c>
    </row>
    <row r="19" spans="1:14" ht="12.75" x14ac:dyDescent="0.2">
      <c r="A19" s="112" t="s">
        <v>122</v>
      </c>
      <c r="B19" s="20">
        <v>1499</v>
      </c>
      <c r="C19" s="58" t="s">
        <v>138</v>
      </c>
      <c r="D19" s="59" t="s">
        <v>138</v>
      </c>
      <c r="E19" s="58" t="s">
        <v>138</v>
      </c>
      <c r="F19" s="59" t="s">
        <v>138</v>
      </c>
      <c r="G19" s="58" t="s">
        <v>138</v>
      </c>
      <c r="H19" s="59" t="s">
        <v>138</v>
      </c>
      <c r="I19" s="58" t="s">
        <v>138</v>
      </c>
      <c r="J19" s="59" t="s">
        <v>138</v>
      </c>
      <c r="K19" s="58">
        <v>2</v>
      </c>
      <c r="L19" s="59">
        <v>2.1360000000000001</v>
      </c>
      <c r="M19" s="58">
        <f>SUM(C19,E19,G19,I19,K19)</f>
        <v>2</v>
      </c>
      <c r="N19" s="59">
        <f t="shared" ref="N19:N22" si="3">SUM(D19,F19,H19,J19,L19)</f>
        <v>2.1360000000000001</v>
      </c>
    </row>
    <row r="20" spans="1:14" ht="12.75" x14ac:dyDescent="0.2">
      <c r="A20" s="112" t="s">
        <v>123</v>
      </c>
      <c r="B20" s="20">
        <v>4999</v>
      </c>
      <c r="C20" s="58" t="s">
        <v>138</v>
      </c>
      <c r="D20" s="59" t="s">
        <v>138</v>
      </c>
      <c r="E20" s="58" t="s">
        <v>138</v>
      </c>
      <c r="F20" s="59" t="s">
        <v>138</v>
      </c>
      <c r="G20" s="58" t="s">
        <v>138</v>
      </c>
      <c r="H20" s="59" t="s">
        <v>138</v>
      </c>
      <c r="I20" s="58" t="s">
        <v>138</v>
      </c>
      <c r="J20" s="59" t="s">
        <v>138</v>
      </c>
      <c r="K20" s="58">
        <v>2</v>
      </c>
      <c r="L20" s="59">
        <v>6.2690000000000001</v>
      </c>
      <c r="M20" s="58">
        <f>SUM(C20,E20,G20,I20,K20)</f>
        <v>2</v>
      </c>
      <c r="N20" s="59">
        <f t="shared" si="3"/>
        <v>6.2690000000000001</v>
      </c>
    </row>
    <row r="21" spans="1:14" ht="12.75" x14ac:dyDescent="0.2">
      <c r="A21" s="112" t="s">
        <v>124</v>
      </c>
      <c r="B21" s="20">
        <v>39999</v>
      </c>
      <c r="C21" s="58" t="s">
        <v>138</v>
      </c>
      <c r="D21" s="59" t="s">
        <v>138</v>
      </c>
      <c r="E21" s="58" t="s">
        <v>138</v>
      </c>
      <c r="F21" s="59" t="s">
        <v>138</v>
      </c>
      <c r="G21" s="58" t="s">
        <v>138</v>
      </c>
      <c r="H21" s="59" t="s">
        <v>138</v>
      </c>
      <c r="I21" s="58">
        <v>1</v>
      </c>
      <c r="J21" s="59">
        <v>7.4539999999999997</v>
      </c>
      <c r="K21" s="58" t="s">
        <v>138</v>
      </c>
      <c r="L21" s="59" t="s">
        <v>138</v>
      </c>
      <c r="M21" s="58">
        <f>SUM(C21,E21,G21,I21,K21)</f>
        <v>1</v>
      </c>
      <c r="N21" s="59">
        <f t="shared" si="3"/>
        <v>7.4539999999999997</v>
      </c>
    </row>
    <row r="22" spans="1:14" ht="12.75" x14ac:dyDescent="0.2">
      <c r="A22" s="112" t="s">
        <v>125</v>
      </c>
      <c r="B22" s="20"/>
      <c r="C22" s="58" t="s">
        <v>138</v>
      </c>
      <c r="D22" s="59" t="s">
        <v>138</v>
      </c>
      <c r="E22" s="58" t="s">
        <v>138</v>
      </c>
      <c r="F22" s="59" t="s">
        <v>138</v>
      </c>
      <c r="G22" s="58" t="s">
        <v>138</v>
      </c>
      <c r="H22" s="59" t="s">
        <v>138</v>
      </c>
      <c r="I22" s="58" t="s">
        <v>138</v>
      </c>
      <c r="J22" s="59" t="s">
        <v>138</v>
      </c>
      <c r="K22" s="58" t="s">
        <v>138</v>
      </c>
      <c r="L22" s="59" t="s">
        <v>138</v>
      </c>
      <c r="M22" s="58">
        <f t="shared" ref="M22" si="4">SUM(C22,E22,G22,I22,K22)</f>
        <v>0</v>
      </c>
      <c r="N22" s="59">
        <f t="shared" si="3"/>
        <v>0</v>
      </c>
    </row>
    <row r="23" spans="1:14" ht="12.75" x14ac:dyDescent="0.2">
      <c r="A23" s="152" t="s">
        <v>177</v>
      </c>
      <c r="B23" s="20"/>
      <c r="C23" s="60" t="s">
        <v>138</v>
      </c>
      <c r="D23" s="61" t="s">
        <v>138</v>
      </c>
      <c r="E23" s="60" t="s">
        <v>138</v>
      </c>
      <c r="F23" s="61" t="s">
        <v>138</v>
      </c>
      <c r="G23" s="60" t="s">
        <v>138</v>
      </c>
      <c r="H23" s="61" t="s">
        <v>138</v>
      </c>
      <c r="I23" s="60">
        <f t="shared" ref="I23:N23" si="5">SUM(I18:I22)</f>
        <v>1</v>
      </c>
      <c r="J23" s="61">
        <f t="shared" si="5"/>
        <v>7.4539999999999997</v>
      </c>
      <c r="K23" s="60">
        <f t="shared" si="5"/>
        <v>5</v>
      </c>
      <c r="L23" s="61">
        <f t="shared" si="5"/>
        <v>8.6069999999999993</v>
      </c>
      <c r="M23" s="60">
        <f t="shared" si="5"/>
        <v>6</v>
      </c>
      <c r="N23" s="61">
        <f t="shared" si="5"/>
        <v>16.061</v>
      </c>
    </row>
    <row r="24" spans="1:14" ht="12.75" x14ac:dyDescent="0.2">
      <c r="A24" s="152"/>
      <c r="B24" s="20"/>
      <c r="C24" s="60"/>
      <c r="D24" s="61"/>
      <c r="E24" s="60"/>
      <c r="F24" s="61"/>
      <c r="G24" s="55"/>
      <c r="H24" s="66"/>
      <c r="I24" s="60"/>
      <c r="J24" s="61"/>
      <c r="K24" s="55"/>
      <c r="L24" s="66"/>
      <c r="M24" s="60"/>
      <c r="N24" s="61"/>
    </row>
    <row r="25" spans="1:14" ht="12.75" x14ac:dyDescent="0.2">
      <c r="A25" s="152" t="s">
        <v>23</v>
      </c>
      <c r="B25" s="20"/>
      <c r="C25" s="58"/>
      <c r="D25" s="59"/>
      <c r="E25" s="58"/>
      <c r="F25" s="59"/>
      <c r="G25" s="54"/>
      <c r="H25" s="65"/>
      <c r="I25" s="58"/>
      <c r="J25" s="59"/>
      <c r="K25" s="54"/>
      <c r="L25" s="65"/>
      <c r="M25" s="58"/>
      <c r="N25" s="59"/>
    </row>
    <row r="26" spans="1:14" ht="12.75" x14ac:dyDescent="0.2">
      <c r="A26" s="110" t="s">
        <v>24</v>
      </c>
      <c r="B26" s="20"/>
      <c r="C26" s="58"/>
      <c r="D26" s="59"/>
      <c r="E26" s="58"/>
      <c r="F26" s="59"/>
      <c r="G26" s="54"/>
      <c r="H26" s="65"/>
      <c r="I26" s="58"/>
      <c r="J26" s="59"/>
      <c r="K26" s="54"/>
      <c r="L26" s="65"/>
      <c r="M26" s="58"/>
      <c r="N26" s="59"/>
    </row>
    <row r="27" spans="1:14" ht="12" customHeight="1" x14ac:dyDescent="0.2">
      <c r="A27" s="112" t="s">
        <v>121</v>
      </c>
      <c r="B27" s="20">
        <v>499</v>
      </c>
      <c r="C27" s="58" t="s">
        <v>138</v>
      </c>
      <c r="D27" s="59" t="s">
        <v>138</v>
      </c>
      <c r="E27" s="58" t="s">
        <v>138</v>
      </c>
      <c r="F27" s="59" t="s">
        <v>138</v>
      </c>
      <c r="G27" s="54">
        <v>1</v>
      </c>
      <c r="H27" s="65">
        <v>0.191</v>
      </c>
      <c r="I27" s="58" t="s">
        <v>138</v>
      </c>
      <c r="J27" s="59" t="s">
        <v>138</v>
      </c>
      <c r="K27" s="58">
        <v>28</v>
      </c>
      <c r="L27" s="59">
        <v>4.4589999999999996</v>
      </c>
      <c r="M27" s="58">
        <f>SUM(C27,E27,G27,I27,K27)</f>
        <v>29</v>
      </c>
      <c r="N27" s="59">
        <f>SUM(D27,F27,H27,J27,L27)</f>
        <v>4.6499999999999995</v>
      </c>
    </row>
    <row r="28" spans="1:14" ht="12.75" x14ac:dyDescent="0.2">
      <c r="A28" s="112" t="s">
        <v>122</v>
      </c>
      <c r="B28" s="20">
        <v>1499</v>
      </c>
      <c r="C28" s="58" t="s">
        <v>138</v>
      </c>
      <c r="D28" s="59" t="s">
        <v>138</v>
      </c>
      <c r="E28" s="58" t="s">
        <v>138</v>
      </c>
      <c r="F28" s="59" t="s">
        <v>138</v>
      </c>
      <c r="G28" s="58" t="s">
        <v>138</v>
      </c>
      <c r="H28" s="59" t="s">
        <v>138</v>
      </c>
      <c r="I28" s="58" t="s">
        <v>138</v>
      </c>
      <c r="J28" s="59" t="s">
        <v>138</v>
      </c>
      <c r="K28" s="58">
        <v>1</v>
      </c>
      <c r="L28" s="59">
        <v>1.4930000000000001</v>
      </c>
      <c r="M28" s="58">
        <f>SUM(C28,E28,G28,I28,K28)</f>
        <v>1</v>
      </c>
      <c r="N28" s="59">
        <f t="shared" ref="N28:N30" si="6">SUM(D28,F28,H28,J28,L28)</f>
        <v>1.4930000000000001</v>
      </c>
    </row>
    <row r="29" spans="1:14" ht="12.75" x14ac:dyDescent="0.2">
      <c r="A29" s="112" t="s">
        <v>123</v>
      </c>
      <c r="B29" s="20">
        <v>4999</v>
      </c>
      <c r="C29" s="58" t="s">
        <v>138</v>
      </c>
      <c r="D29" s="59" t="s">
        <v>138</v>
      </c>
      <c r="E29" s="58" t="s">
        <v>138</v>
      </c>
      <c r="F29" s="59" t="s">
        <v>138</v>
      </c>
      <c r="G29" s="58">
        <v>3</v>
      </c>
      <c r="H29" s="59">
        <v>6.907</v>
      </c>
      <c r="I29" s="58">
        <v>10</v>
      </c>
      <c r="J29" s="59">
        <v>29.942</v>
      </c>
      <c r="K29" s="58" t="s">
        <v>138</v>
      </c>
      <c r="L29" s="59" t="s">
        <v>138</v>
      </c>
      <c r="M29" s="58">
        <f>SUM(C29,E29,G29,I29,K29)</f>
        <v>13</v>
      </c>
      <c r="N29" s="59">
        <f t="shared" si="6"/>
        <v>36.849000000000004</v>
      </c>
    </row>
    <row r="30" spans="1:14" ht="12.75" x14ac:dyDescent="0.2">
      <c r="A30" s="112" t="s">
        <v>124</v>
      </c>
      <c r="B30" s="20">
        <v>39999</v>
      </c>
      <c r="C30" s="58" t="s">
        <v>138</v>
      </c>
      <c r="D30" s="59" t="s">
        <v>138</v>
      </c>
      <c r="E30" s="58" t="s">
        <v>138</v>
      </c>
      <c r="F30" s="59" t="s">
        <v>138</v>
      </c>
      <c r="G30" s="54">
        <v>13</v>
      </c>
      <c r="H30" s="65">
        <v>310.81400000000002</v>
      </c>
      <c r="I30" s="58">
        <v>9</v>
      </c>
      <c r="J30" s="59">
        <v>128.11600000000001</v>
      </c>
      <c r="K30" s="58" t="s">
        <v>138</v>
      </c>
      <c r="L30" s="59" t="s">
        <v>138</v>
      </c>
      <c r="M30" s="58">
        <f>SUM(C30,E30,G30,I30,K30)</f>
        <v>22</v>
      </c>
      <c r="N30" s="59">
        <f t="shared" si="6"/>
        <v>438.93000000000006</v>
      </c>
    </row>
    <row r="31" spans="1:14" ht="12.75" x14ac:dyDescent="0.2">
      <c r="A31" s="112" t="s">
        <v>125</v>
      </c>
      <c r="B31" s="20"/>
      <c r="C31" s="58" t="s">
        <v>138</v>
      </c>
      <c r="D31" s="59" t="s">
        <v>138</v>
      </c>
      <c r="E31" s="58">
        <v>2</v>
      </c>
      <c r="F31" s="59">
        <v>145.858</v>
      </c>
      <c r="G31" s="54">
        <v>12</v>
      </c>
      <c r="H31" s="65">
        <v>750.51099999999997</v>
      </c>
      <c r="I31" s="58">
        <v>10</v>
      </c>
      <c r="J31" s="59">
        <v>571.17999999999995</v>
      </c>
      <c r="K31" s="58" t="s">
        <v>138</v>
      </c>
      <c r="L31" s="59" t="s">
        <v>138</v>
      </c>
      <c r="M31" s="58">
        <f t="shared" ref="M31" si="7">SUM(C31,E31,G31,I31,K31)</f>
        <v>24</v>
      </c>
      <c r="N31" s="59">
        <f t="shared" ref="N31" si="8">SUM(D31,F31,H31,J31,L31)</f>
        <v>1467.549</v>
      </c>
    </row>
    <row r="32" spans="1:14" ht="12.75" x14ac:dyDescent="0.2">
      <c r="A32" s="152" t="s">
        <v>177</v>
      </c>
      <c r="B32" s="20"/>
      <c r="C32" s="60" t="s">
        <v>138</v>
      </c>
      <c r="D32" s="61" t="s">
        <v>138</v>
      </c>
      <c r="E32" s="60">
        <f t="shared" ref="E32:N32" si="9">SUM(E27:E31)</f>
        <v>2</v>
      </c>
      <c r="F32" s="61">
        <f t="shared" si="9"/>
        <v>145.858</v>
      </c>
      <c r="G32" s="55">
        <f t="shared" si="9"/>
        <v>29</v>
      </c>
      <c r="H32" s="66">
        <f t="shared" si="9"/>
        <v>1068.423</v>
      </c>
      <c r="I32" s="60">
        <f t="shared" si="9"/>
        <v>29</v>
      </c>
      <c r="J32" s="61">
        <f t="shared" si="9"/>
        <v>729.23799999999994</v>
      </c>
      <c r="K32" s="60">
        <f>SUM(K27:K31)</f>
        <v>29</v>
      </c>
      <c r="L32" s="61">
        <f>SUM(L27:L31)</f>
        <v>5.952</v>
      </c>
      <c r="M32" s="60">
        <f t="shared" si="9"/>
        <v>89</v>
      </c>
      <c r="N32" s="61">
        <f t="shared" si="9"/>
        <v>1949.471</v>
      </c>
    </row>
    <row r="33" spans="1:14" ht="12.75" x14ac:dyDescent="0.2">
      <c r="A33" s="109"/>
      <c r="B33" s="20"/>
      <c r="C33" s="58"/>
      <c r="D33" s="59"/>
      <c r="E33" s="58"/>
      <c r="F33" s="59"/>
      <c r="G33" s="54"/>
      <c r="H33" s="65"/>
      <c r="I33" s="58"/>
      <c r="J33" s="59"/>
      <c r="K33" s="54"/>
      <c r="L33" s="65"/>
      <c r="M33" s="58"/>
      <c r="N33" s="59"/>
    </row>
    <row r="34" spans="1:14" ht="12.75" x14ac:dyDescent="0.2">
      <c r="A34" s="152" t="s">
        <v>27</v>
      </c>
      <c r="B34" s="20"/>
      <c r="C34" s="58"/>
      <c r="D34" s="59"/>
      <c r="E34" s="58"/>
      <c r="F34" s="59"/>
      <c r="G34" s="54"/>
      <c r="H34" s="65"/>
      <c r="I34" s="58"/>
      <c r="J34" s="59"/>
      <c r="K34" s="54"/>
      <c r="L34" s="65"/>
      <c r="M34" s="58"/>
      <c r="N34" s="59"/>
    </row>
    <row r="35" spans="1:14" ht="12.75" x14ac:dyDescent="0.2">
      <c r="A35" s="110" t="s">
        <v>28</v>
      </c>
      <c r="B35" s="20"/>
      <c r="C35" s="58"/>
      <c r="D35" s="59"/>
      <c r="E35" s="58"/>
      <c r="F35" s="59"/>
      <c r="G35" s="54"/>
      <c r="H35" s="65"/>
      <c r="I35" s="58"/>
      <c r="J35" s="59"/>
      <c r="K35" s="54"/>
      <c r="L35" s="65"/>
      <c r="M35" s="58"/>
      <c r="N35" s="59"/>
    </row>
    <row r="36" spans="1:14" ht="12.75" x14ac:dyDescent="0.2">
      <c r="A36" s="112" t="s">
        <v>121</v>
      </c>
      <c r="B36" s="20">
        <v>499</v>
      </c>
      <c r="C36" s="58" t="s">
        <v>138</v>
      </c>
      <c r="D36" s="59" t="s">
        <v>138</v>
      </c>
      <c r="E36" s="58" t="s">
        <v>138</v>
      </c>
      <c r="F36" s="59" t="s">
        <v>138</v>
      </c>
      <c r="G36" s="58" t="s">
        <v>138</v>
      </c>
      <c r="H36" s="59" t="s">
        <v>138</v>
      </c>
      <c r="I36" s="58">
        <v>2</v>
      </c>
      <c r="J36" s="59">
        <v>0.432</v>
      </c>
      <c r="K36" s="54">
        <v>9</v>
      </c>
      <c r="L36" s="65">
        <v>1.7270000000000001</v>
      </c>
      <c r="M36" s="58">
        <f>SUM(C36,E36,G36,I36,K36)</f>
        <v>11</v>
      </c>
      <c r="N36" s="59">
        <f>SUM(D36,F36,H36,J36,L36)</f>
        <v>2.1590000000000003</v>
      </c>
    </row>
    <row r="37" spans="1:14" ht="12.75" x14ac:dyDescent="0.2">
      <c r="A37" s="112" t="s">
        <v>122</v>
      </c>
      <c r="B37" s="20">
        <v>1499</v>
      </c>
      <c r="C37" s="58" t="s">
        <v>138</v>
      </c>
      <c r="D37" s="59" t="s">
        <v>138</v>
      </c>
      <c r="E37" s="58">
        <v>1</v>
      </c>
      <c r="F37" s="59">
        <v>1.151</v>
      </c>
      <c r="G37" s="58" t="s">
        <v>138</v>
      </c>
      <c r="H37" s="59" t="s">
        <v>138</v>
      </c>
      <c r="I37" s="58" t="s">
        <v>138</v>
      </c>
      <c r="J37" s="59" t="s">
        <v>138</v>
      </c>
      <c r="K37" s="54">
        <v>1</v>
      </c>
      <c r="L37" s="65">
        <v>0.52600000000000002</v>
      </c>
      <c r="M37" s="58">
        <f>SUM(C37,E37,G37,I37,K37)</f>
        <v>2</v>
      </c>
      <c r="N37" s="59">
        <f>SUM(D37,F37,H37,J37,L37)</f>
        <v>1.677</v>
      </c>
    </row>
    <row r="38" spans="1:14" ht="12.75" x14ac:dyDescent="0.2">
      <c r="A38" s="112" t="s">
        <v>123</v>
      </c>
      <c r="B38" s="20">
        <v>4999</v>
      </c>
      <c r="C38" s="58" t="s">
        <v>138</v>
      </c>
      <c r="D38" s="59" t="s">
        <v>138</v>
      </c>
      <c r="E38" s="58" t="s">
        <v>138</v>
      </c>
      <c r="F38" s="59" t="s">
        <v>138</v>
      </c>
      <c r="G38" s="58" t="s">
        <v>138</v>
      </c>
      <c r="H38" s="59" t="s">
        <v>138</v>
      </c>
      <c r="I38" s="58" t="s">
        <v>138</v>
      </c>
      <c r="J38" s="59" t="s">
        <v>138</v>
      </c>
      <c r="K38" s="58" t="s">
        <v>138</v>
      </c>
      <c r="L38" s="59" t="s">
        <v>138</v>
      </c>
      <c r="M38" s="58" t="s">
        <v>138</v>
      </c>
      <c r="N38" s="59" t="s">
        <v>138</v>
      </c>
    </row>
    <row r="39" spans="1:14" ht="12.75" x14ac:dyDescent="0.2">
      <c r="A39" s="112" t="s">
        <v>124</v>
      </c>
      <c r="B39" s="20">
        <v>39999</v>
      </c>
      <c r="C39" s="58" t="s">
        <v>138</v>
      </c>
      <c r="D39" s="59" t="s">
        <v>138</v>
      </c>
      <c r="E39" s="58" t="s">
        <v>138</v>
      </c>
      <c r="F39" s="59" t="s">
        <v>138</v>
      </c>
      <c r="G39" s="58">
        <v>4</v>
      </c>
      <c r="H39" s="59">
        <v>122.63200000000001</v>
      </c>
      <c r="I39" s="58">
        <v>17</v>
      </c>
      <c r="J39" s="59">
        <v>359.68599999999998</v>
      </c>
      <c r="K39" s="58" t="s">
        <v>138</v>
      </c>
      <c r="L39" s="59" t="s">
        <v>138</v>
      </c>
      <c r="M39" s="58">
        <f t="shared" ref="M39:M40" si="10">SUM(C39,E39,G39,I39,K39)</f>
        <v>21</v>
      </c>
      <c r="N39" s="59">
        <f t="shared" ref="N39:N40" si="11">SUM(D39,F39,H39,J39,L39)</f>
        <v>482.31799999999998</v>
      </c>
    </row>
    <row r="40" spans="1:14" ht="12.75" x14ac:dyDescent="0.2">
      <c r="A40" s="112" t="s">
        <v>125</v>
      </c>
      <c r="B40" s="20"/>
      <c r="C40" s="58" t="s">
        <v>138</v>
      </c>
      <c r="D40" s="59" t="s">
        <v>138</v>
      </c>
      <c r="E40" s="58" t="s">
        <v>138</v>
      </c>
      <c r="F40" s="59" t="s">
        <v>138</v>
      </c>
      <c r="G40" s="58">
        <v>4</v>
      </c>
      <c r="H40" s="59">
        <v>204.63300000000001</v>
      </c>
      <c r="I40" s="58">
        <v>3</v>
      </c>
      <c r="J40" s="59">
        <v>147.47999999999999</v>
      </c>
      <c r="K40" s="58" t="s">
        <v>138</v>
      </c>
      <c r="L40" s="59" t="s">
        <v>138</v>
      </c>
      <c r="M40" s="58">
        <f t="shared" si="10"/>
        <v>7</v>
      </c>
      <c r="N40" s="59">
        <f t="shared" si="11"/>
        <v>352.113</v>
      </c>
    </row>
    <row r="41" spans="1:14" ht="12.75" x14ac:dyDescent="0.2">
      <c r="A41" s="152" t="s">
        <v>177</v>
      </c>
      <c r="B41" s="20"/>
      <c r="C41" s="60" t="s">
        <v>138</v>
      </c>
      <c r="D41" s="61" t="s">
        <v>138</v>
      </c>
      <c r="E41" s="60">
        <f t="shared" ref="E41:N41" si="12">SUM(E36:E40)</f>
        <v>1</v>
      </c>
      <c r="F41" s="61">
        <f t="shared" si="12"/>
        <v>1.151</v>
      </c>
      <c r="G41" s="55">
        <f t="shared" si="12"/>
        <v>8</v>
      </c>
      <c r="H41" s="66">
        <f t="shared" si="12"/>
        <v>327.26499999999999</v>
      </c>
      <c r="I41" s="60">
        <f t="shared" si="12"/>
        <v>22</v>
      </c>
      <c r="J41" s="61">
        <f t="shared" si="12"/>
        <v>507.59799999999996</v>
      </c>
      <c r="K41" s="55">
        <f t="shared" si="12"/>
        <v>10</v>
      </c>
      <c r="L41" s="66">
        <f t="shared" si="12"/>
        <v>2.2530000000000001</v>
      </c>
      <c r="M41" s="60">
        <f t="shared" si="12"/>
        <v>41</v>
      </c>
      <c r="N41" s="61">
        <f t="shared" si="12"/>
        <v>838.26700000000005</v>
      </c>
    </row>
    <row r="42" spans="1:14" ht="12.75" x14ac:dyDescent="0.2">
      <c r="A42" s="109"/>
      <c r="B42" s="20"/>
      <c r="C42" s="58"/>
      <c r="D42" s="59"/>
      <c r="E42" s="58"/>
      <c r="F42" s="59"/>
      <c r="G42" s="54"/>
      <c r="H42" s="65"/>
      <c r="I42" s="58"/>
      <c r="J42" s="59"/>
      <c r="K42" s="54"/>
      <c r="L42" s="65"/>
      <c r="M42" s="58"/>
      <c r="N42" s="59"/>
    </row>
    <row r="43" spans="1:14" ht="12.75" x14ac:dyDescent="0.2">
      <c r="A43" s="152" t="s">
        <v>11</v>
      </c>
      <c r="B43" s="20"/>
      <c r="C43" s="58"/>
      <c r="D43" s="59"/>
      <c r="E43" s="58"/>
      <c r="F43" s="59"/>
      <c r="G43" s="54"/>
      <c r="H43" s="65"/>
      <c r="I43" s="58"/>
      <c r="J43" s="59"/>
      <c r="K43" s="54"/>
      <c r="L43" s="65"/>
      <c r="M43" s="58"/>
      <c r="N43" s="59"/>
    </row>
    <row r="44" spans="1:14" ht="12.75" x14ac:dyDescent="0.2">
      <c r="A44" s="110" t="s">
        <v>18</v>
      </c>
      <c r="B44" s="20"/>
      <c r="C44" s="58"/>
      <c r="D44" s="59"/>
      <c r="E44" s="58"/>
      <c r="F44" s="59"/>
      <c r="G44" s="54"/>
      <c r="H44" s="65"/>
      <c r="I44" s="58"/>
      <c r="J44" s="59"/>
      <c r="K44" s="54"/>
      <c r="L44" s="65"/>
      <c r="M44" s="58"/>
      <c r="N44" s="59"/>
    </row>
    <row r="45" spans="1:14" ht="12.75" x14ac:dyDescent="0.2">
      <c r="A45" s="112" t="s">
        <v>121</v>
      </c>
      <c r="B45" s="20">
        <v>499</v>
      </c>
      <c r="C45" s="58">
        <v>3</v>
      </c>
      <c r="D45" s="59">
        <v>0.72099999999999997</v>
      </c>
      <c r="E45" s="54">
        <v>4</v>
      </c>
      <c r="F45" s="59">
        <v>0.51</v>
      </c>
      <c r="G45" s="54">
        <v>8</v>
      </c>
      <c r="H45" s="65">
        <v>1.8520000000000001</v>
      </c>
      <c r="I45" s="58">
        <v>52</v>
      </c>
      <c r="J45" s="59">
        <v>11.202</v>
      </c>
      <c r="K45" s="54">
        <v>74</v>
      </c>
      <c r="L45" s="65">
        <v>14.632999999999999</v>
      </c>
      <c r="M45" s="58">
        <f>SUM(C45,E45,G45,I45,K45)</f>
        <v>141</v>
      </c>
      <c r="N45" s="59">
        <f>SUM(D45,F45,H45,J45,L45)</f>
        <v>28.917999999999999</v>
      </c>
    </row>
    <row r="46" spans="1:14" ht="12.75" x14ac:dyDescent="0.2">
      <c r="A46" s="112" t="s">
        <v>122</v>
      </c>
      <c r="B46" s="20">
        <v>1499</v>
      </c>
      <c r="C46" s="58" t="s">
        <v>138</v>
      </c>
      <c r="D46" s="59" t="s">
        <v>138</v>
      </c>
      <c r="E46" s="58" t="s">
        <v>138</v>
      </c>
      <c r="F46" s="59" t="s">
        <v>138</v>
      </c>
      <c r="G46" s="54">
        <v>4</v>
      </c>
      <c r="H46" s="65">
        <v>2.8460000000000001</v>
      </c>
      <c r="I46" s="58">
        <v>1</v>
      </c>
      <c r="J46" s="59">
        <v>0.78200000000000003</v>
      </c>
      <c r="K46" s="54">
        <v>4</v>
      </c>
      <c r="L46" s="65">
        <v>3.3610000000000002</v>
      </c>
      <c r="M46" s="58">
        <f>SUM(C46,E46,G46,I46,K46)</f>
        <v>9</v>
      </c>
      <c r="N46" s="59">
        <f>SUM(D46,F46,H46,J46,L46)</f>
        <v>6.9890000000000008</v>
      </c>
    </row>
    <row r="47" spans="1:14" ht="12.75" x14ac:dyDescent="0.2">
      <c r="A47" s="112" t="s">
        <v>123</v>
      </c>
      <c r="B47" s="20">
        <v>4999</v>
      </c>
      <c r="C47" s="58" t="s">
        <v>138</v>
      </c>
      <c r="D47" s="59" t="s">
        <v>138</v>
      </c>
      <c r="E47" s="58" t="s">
        <v>138</v>
      </c>
      <c r="F47" s="59" t="s">
        <v>138</v>
      </c>
      <c r="G47" s="58" t="s">
        <v>138</v>
      </c>
      <c r="H47" s="59" t="s">
        <v>138</v>
      </c>
      <c r="I47" s="58" t="s">
        <v>138</v>
      </c>
      <c r="J47" s="59" t="s">
        <v>138</v>
      </c>
      <c r="K47" s="54">
        <v>1</v>
      </c>
      <c r="L47" s="65">
        <v>3.5640000000000001</v>
      </c>
      <c r="M47" s="58">
        <f>SUM(C47,E47,G47,I47,K47)</f>
        <v>1</v>
      </c>
      <c r="N47" s="59">
        <f t="shared" ref="N47:N48" si="13">SUM(D47,F47,H47,J47,L47)</f>
        <v>3.5640000000000001</v>
      </c>
    </row>
    <row r="48" spans="1:14" ht="12.75" x14ac:dyDescent="0.2">
      <c r="A48" s="112" t="s">
        <v>124</v>
      </c>
      <c r="B48" s="20">
        <v>39999</v>
      </c>
      <c r="C48" s="58" t="s">
        <v>138</v>
      </c>
      <c r="D48" s="59" t="s">
        <v>138</v>
      </c>
      <c r="E48" s="58" t="s">
        <v>138</v>
      </c>
      <c r="F48" s="59" t="s">
        <v>138</v>
      </c>
      <c r="G48" s="54">
        <v>2</v>
      </c>
      <c r="H48" s="65">
        <v>41.487000000000002</v>
      </c>
      <c r="I48" s="58" t="s">
        <v>138</v>
      </c>
      <c r="J48" s="59" t="s">
        <v>138</v>
      </c>
      <c r="K48" s="58" t="s">
        <v>138</v>
      </c>
      <c r="L48" s="59" t="s">
        <v>138</v>
      </c>
      <c r="M48" s="58">
        <f t="shared" ref="M48" si="14">SUM(C48,E48,G48,I48,K48)</f>
        <v>2</v>
      </c>
      <c r="N48" s="59">
        <f t="shared" si="13"/>
        <v>41.487000000000002</v>
      </c>
    </row>
    <row r="49" spans="1:14" ht="12.75" x14ac:dyDescent="0.2">
      <c r="A49" s="112" t="s">
        <v>125</v>
      </c>
      <c r="B49" s="20"/>
      <c r="C49" s="58" t="s">
        <v>138</v>
      </c>
      <c r="D49" s="59" t="s">
        <v>138</v>
      </c>
      <c r="E49" s="58" t="s">
        <v>138</v>
      </c>
      <c r="F49" s="59" t="s">
        <v>138</v>
      </c>
      <c r="G49" s="58" t="s">
        <v>138</v>
      </c>
      <c r="H49" s="59" t="s">
        <v>138</v>
      </c>
      <c r="I49" s="58" t="s">
        <v>138</v>
      </c>
      <c r="J49" s="59" t="s">
        <v>138</v>
      </c>
      <c r="K49" s="58" t="s">
        <v>138</v>
      </c>
      <c r="L49" s="59" t="s">
        <v>138</v>
      </c>
      <c r="M49" s="58" t="s">
        <v>138</v>
      </c>
      <c r="N49" s="59" t="s">
        <v>138</v>
      </c>
    </row>
    <row r="50" spans="1:14" ht="12.75" x14ac:dyDescent="0.2">
      <c r="A50" s="152" t="s">
        <v>177</v>
      </c>
      <c r="B50" s="20"/>
      <c r="C50" s="60">
        <f>SUM(C45:C49)</f>
        <v>3</v>
      </c>
      <c r="D50" s="61">
        <f>SUM(D45:D49)</f>
        <v>0.72099999999999997</v>
      </c>
      <c r="E50" s="60">
        <f t="shared" ref="E50:N50" si="15">SUM(E45:E49)</f>
        <v>4</v>
      </c>
      <c r="F50" s="61">
        <f t="shared" si="15"/>
        <v>0.51</v>
      </c>
      <c r="G50" s="55">
        <f t="shared" si="15"/>
        <v>14</v>
      </c>
      <c r="H50" s="66">
        <f t="shared" si="15"/>
        <v>46.185000000000002</v>
      </c>
      <c r="I50" s="60">
        <f t="shared" si="15"/>
        <v>53</v>
      </c>
      <c r="J50" s="61">
        <f t="shared" si="15"/>
        <v>11.984</v>
      </c>
      <c r="K50" s="55">
        <f t="shared" si="15"/>
        <v>79</v>
      </c>
      <c r="L50" s="66">
        <f t="shared" si="15"/>
        <v>21.558</v>
      </c>
      <c r="M50" s="60">
        <f t="shared" si="15"/>
        <v>153</v>
      </c>
      <c r="N50" s="61">
        <f t="shared" si="15"/>
        <v>80.957999999999998</v>
      </c>
    </row>
    <row r="51" spans="1:14" ht="12.75" x14ac:dyDescent="0.2">
      <c r="A51" s="109"/>
      <c r="B51" s="20"/>
      <c r="C51" s="58"/>
      <c r="D51" s="59"/>
      <c r="E51" s="58"/>
      <c r="F51" s="59"/>
      <c r="G51" s="54"/>
      <c r="H51" s="65"/>
      <c r="I51" s="58"/>
      <c r="J51" s="59"/>
      <c r="K51" s="54"/>
      <c r="L51" s="65"/>
      <c r="M51" s="58"/>
      <c r="N51" s="59"/>
    </row>
    <row r="52" spans="1:14" ht="12.75" x14ac:dyDescent="0.2">
      <c r="A52" s="152" t="s">
        <v>13</v>
      </c>
      <c r="B52" s="20"/>
      <c r="C52" s="58"/>
      <c r="D52" s="59"/>
      <c r="E52" s="58"/>
      <c r="F52" s="59"/>
      <c r="G52" s="54"/>
      <c r="H52" s="65"/>
      <c r="I52" s="58"/>
      <c r="J52" s="59"/>
      <c r="K52" s="54"/>
      <c r="L52" s="65"/>
      <c r="M52" s="58"/>
      <c r="N52" s="59"/>
    </row>
    <row r="53" spans="1:14" ht="12.75" x14ac:dyDescent="0.2">
      <c r="A53" s="110" t="s">
        <v>29</v>
      </c>
      <c r="B53" s="20"/>
      <c r="C53" s="58"/>
      <c r="D53" s="59"/>
      <c r="E53" s="58"/>
      <c r="F53" s="59"/>
      <c r="G53" s="54"/>
      <c r="H53" s="65"/>
      <c r="I53" s="58"/>
      <c r="J53" s="59"/>
      <c r="K53" s="54"/>
      <c r="L53" s="65"/>
      <c r="M53" s="58"/>
      <c r="N53" s="59"/>
    </row>
    <row r="54" spans="1:14" ht="12.75" x14ac:dyDescent="0.2">
      <c r="A54" s="112" t="s">
        <v>121</v>
      </c>
      <c r="B54" s="20">
        <v>499</v>
      </c>
      <c r="C54" s="58">
        <f t="shared" ref="C54:J54" si="16">SUM(C9,C27,C18,C36,C45)</f>
        <v>3</v>
      </c>
      <c r="D54" s="59">
        <f t="shared" si="16"/>
        <v>0.72099999999999997</v>
      </c>
      <c r="E54" s="58">
        <f t="shared" si="16"/>
        <v>4</v>
      </c>
      <c r="F54" s="59">
        <f t="shared" si="16"/>
        <v>0.51</v>
      </c>
      <c r="G54" s="58">
        <f t="shared" si="16"/>
        <v>9</v>
      </c>
      <c r="H54" s="59">
        <f t="shared" si="16"/>
        <v>2.0430000000000001</v>
      </c>
      <c r="I54" s="58">
        <f>SUM(I9,I27,I18,I36,I45)</f>
        <v>55</v>
      </c>
      <c r="J54" s="59">
        <f t="shared" si="16"/>
        <v>12.103</v>
      </c>
      <c r="K54" s="58">
        <f>SUM(K9,K27,K18,K36,K45)</f>
        <v>116</v>
      </c>
      <c r="L54" s="59">
        <f>SUM(L9,L27,L18,L36,L45)</f>
        <v>22.035999999999998</v>
      </c>
      <c r="M54" s="58">
        <f>SUM(C54,E54,G54,I54,K54)</f>
        <v>187</v>
      </c>
      <c r="N54" s="59">
        <f>SUM(D54,F54,H54,J54,L54)</f>
        <v>37.412999999999997</v>
      </c>
    </row>
    <row r="55" spans="1:14" ht="12.75" x14ac:dyDescent="0.2">
      <c r="A55" s="112" t="s">
        <v>122</v>
      </c>
      <c r="B55" s="20">
        <v>1499</v>
      </c>
      <c r="C55" s="58" t="s">
        <v>138</v>
      </c>
      <c r="D55" s="59" t="s">
        <v>138</v>
      </c>
      <c r="E55" s="58">
        <f t="shared" ref="E55:L58" si="17">SUM(E10,E28,E19,E37,E46)</f>
        <v>2</v>
      </c>
      <c r="F55" s="59">
        <f t="shared" si="17"/>
        <v>1.7770000000000001</v>
      </c>
      <c r="G55" s="58">
        <f t="shared" si="17"/>
        <v>6</v>
      </c>
      <c r="H55" s="59">
        <f t="shared" si="17"/>
        <v>4.3310000000000004</v>
      </c>
      <c r="I55" s="58">
        <f t="shared" si="17"/>
        <v>2</v>
      </c>
      <c r="J55" s="59">
        <f t="shared" si="17"/>
        <v>1.91</v>
      </c>
      <c r="K55" s="58">
        <f t="shared" si="17"/>
        <v>8</v>
      </c>
      <c r="L55" s="59">
        <f t="shared" si="17"/>
        <v>7.516</v>
      </c>
      <c r="M55" s="58">
        <f>SUM(C55,E55,G55,I55,K55)</f>
        <v>18</v>
      </c>
      <c r="N55" s="59">
        <f t="shared" ref="N55:N57" si="18">SUM(D55,F55,H55,J55,L55)</f>
        <v>15.534000000000001</v>
      </c>
    </row>
    <row r="56" spans="1:14" ht="12.75" x14ac:dyDescent="0.2">
      <c r="A56" s="112" t="s">
        <v>123</v>
      </c>
      <c r="B56" s="20">
        <v>4999</v>
      </c>
      <c r="C56" s="58" t="s">
        <v>138</v>
      </c>
      <c r="D56" s="59" t="s">
        <v>138</v>
      </c>
      <c r="E56" s="58" t="s">
        <v>138</v>
      </c>
      <c r="F56" s="59" t="s">
        <v>138</v>
      </c>
      <c r="G56" s="58">
        <f t="shared" si="17"/>
        <v>7</v>
      </c>
      <c r="H56" s="59">
        <f t="shared" si="17"/>
        <v>17.966000000000001</v>
      </c>
      <c r="I56" s="58">
        <f t="shared" si="17"/>
        <v>11</v>
      </c>
      <c r="J56" s="59">
        <f t="shared" si="17"/>
        <v>31.568999999999999</v>
      </c>
      <c r="K56" s="58">
        <f t="shared" si="17"/>
        <v>3</v>
      </c>
      <c r="L56" s="59">
        <f t="shared" si="17"/>
        <v>9.8330000000000002</v>
      </c>
      <c r="M56" s="58">
        <f>SUM(C56,E56,G56,I56,K56)</f>
        <v>21</v>
      </c>
      <c r="N56" s="59">
        <f t="shared" si="18"/>
        <v>59.367999999999995</v>
      </c>
    </row>
    <row r="57" spans="1:14" ht="12.75" x14ac:dyDescent="0.2">
      <c r="A57" s="112" t="s">
        <v>124</v>
      </c>
      <c r="B57" s="20">
        <v>39999</v>
      </c>
      <c r="C57" s="58" t="s">
        <v>138</v>
      </c>
      <c r="D57" s="59" t="s">
        <v>138</v>
      </c>
      <c r="E57" s="58" t="s">
        <v>138</v>
      </c>
      <c r="F57" s="59" t="s">
        <v>138</v>
      </c>
      <c r="G57" s="58">
        <f t="shared" si="17"/>
        <v>33</v>
      </c>
      <c r="H57" s="59">
        <f t="shared" si="17"/>
        <v>659.14299999999992</v>
      </c>
      <c r="I57" s="58">
        <f t="shared" si="17"/>
        <v>29</v>
      </c>
      <c r="J57" s="59">
        <f t="shared" si="17"/>
        <v>515.93499999999995</v>
      </c>
      <c r="K57" s="58" t="s">
        <v>138</v>
      </c>
      <c r="L57" s="59" t="s">
        <v>138</v>
      </c>
      <c r="M57" s="58">
        <f t="shared" ref="M57:M58" si="19">SUM(C57,E57,G57,I57,K57)</f>
        <v>62</v>
      </c>
      <c r="N57" s="59">
        <f t="shared" si="18"/>
        <v>1175.078</v>
      </c>
    </row>
    <row r="58" spans="1:14" ht="12.75" x14ac:dyDescent="0.2">
      <c r="A58" s="112" t="s">
        <v>125</v>
      </c>
      <c r="B58" s="14"/>
      <c r="C58" s="58" t="s">
        <v>138</v>
      </c>
      <c r="D58" s="59" t="s">
        <v>138</v>
      </c>
      <c r="E58" s="58">
        <f t="shared" si="17"/>
        <v>2</v>
      </c>
      <c r="F58" s="59">
        <f t="shared" si="17"/>
        <v>145.858</v>
      </c>
      <c r="G58" s="58">
        <f t="shared" si="17"/>
        <v>16</v>
      </c>
      <c r="H58" s="59">
        <f t="shared" si="17"/>
        <v>955.14400000000001</v>
      </c>
      <c r="I58" s="58">
        <f t="shared" si="17"/>
        <v>13</v>
      </c>
      <c r="J58" s="59">
        <f t="shared" si="17"/>
        <v>718.66</v>
      </c>
      <c r="K58" s="58" t="s">
        <v>138</v>
      </c>
      <c r="L58" s="59" t="s">
        <v>138</v>
      </c>
      <c r="M58" s="58">
        <f t="shared" si="19"/>
        <v>31</v>
      </c>
      <c r="N58" s="59">
        <f>SUM(D58,F58,H58,J58,L58)</f>
        <v>1819.6619999999998</v>
      </c>
    </row>
    <row r="59" spans="1:14" ht="12.75" x14ac:dyDescent="0.2">
      <c r="A59" s="113" t="s">
        <v>177</v>
      </c>
      <c r="B59" s="21"/>
      <c r="C59" s="62">
        <f>SUM(C54:C58)</f>
        <v>3</v>
      </c>
      <c r="D59" s="63">
        <f t="shared" ref="D59:N59" si="20">SUM(D54:D58)</f>
        <v>0.72099999999999997</v>
      </c>
      <c r="E59" s="62">
        <f>SUM(E54:E58)</f>
        <v>8</v>
      </c>
      <c r="F59" s="63">
        <f t="shared" si="20"/>
        <v>148.14500000000001</v>
      </c>
      <c r="G59" s="62">
        <f t="shared" si="20"/>
        <v>71</v>
      </c>
      <c r="H59" s="63">
        <f t="shared" si="20"/>
        <v>1638.627</v>
      </c>
      <c r="I59" s="62">
        <f>SUM(I54:I58)</f>
        <v>110</v>
      </c>
      <c r="J59" s="63">
        <f t="shared" si="20"/>
        <v>1280.1769999999999</v>
      </c>
      <c r="K59" s="62">
        <f t="shared" si="20"/>
        <v>127</v>
      </c>
      <c r="L59" s="63">
        <f t="shared" si="20"/>
        <v>39.384999999999998</v>
      </c>
      <c r="M59" s="62">
        <f t="shared" si="20"/>
        <v>319</v>
      </c>
      <c r="N59" s="63">
        <f t="shared" si="20"/>
        <v>3107.0549999999998</v>
      </c>
    </row>
    <row r="65" spans="14:14" x14ac:dyDescent="0.2">
      <c r="N65" s="407"/>
    </row>
  </sheetData>
  <mergeCells count="7">
    <mergeCell ref="A1:N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24</vt:i4>
      </vt:variant>
    </vt:vector>
  </HeadingPairs>
  <TitlesOfParts>
    <vt:vector size="50" baseType="lpstr">
      <vt:lpstr>Titel</vt:lpstr>
      <vt:lpstr>Innehåll Contents</vt:lpstr>
      <vt:lpstr>Texttabell 1.1</vt:lpstr>
      <vt:lpstr>Texttabell 1.2</vt:lpstr>
      <vt:lpstr>tab1a b</vt:lpstr>
      <vt:lpstr>tab2a b</vt:lpstr>
      <vt:lpstr>tab3a b</vt:lpstr>
      <vt:lpstr>tab4</vt:lpstr>
      <vt:lpstr>tab5</vt:lpstr>
      <vt:lpstr>tab6</vt:lpstr>
      <vt:lpstr>tab7</vt:lpstr>
      <vt:lpstr>tab 8 &amp; 9</vt:lpstr>
      <vt:lpstr>tab10</vt:lpstr>
      <vt:lpstr>tab11</vt:lpstr>
      <vt:lpstr>tab12</vt:lpstr>
      <vt:lpstr>tab13</vt:lpstr>
      <vt:lpstr>tab 14</vt:lpstr>
      <vt:lpstr>tab15</vt:lpstr>
      <vt:lpstr>tab16</vt:lpstr>
      <vt:lpstr>tab17</vt:lpstr>
      <vt:lpstr>tab18</vt:lpstr>
      <vt:lpstr>tab19</vt:lpstr>
      <vt:lpstr>tab20a</vt:lpstr>
      <vt:lpstr>tab20b</vt:lpstr>
      <vt:lpstr>tab21</vt:lpstr>
      <vt:lpstr>tab22</vt:lpstr>
      <vt:lpstr>'Innehåll Contents'!Utskriftsområde</vt:lpstr>
      <vt:lpstr>'tab 14'!Utskriftsområde</vt:lpstr>
      <vt:lpstr>'tab 8 &amp; 9'!Utskriftsområde</vt:lpstr>
      <vt:lpstr>'tab10'!Utskriftsområde</vt:lpstr>
      <vt:lpstr>'tab11'!Utskriftsområde</vt:lpstr>
      <vt:lpstr>'tab12'!Utskriftsområde</vt:lpstr>
      <vt:lpstr>'tab13'!Utskriftsområde</vt:lpstr>
      <vt:lpstr>'tab15'!Utskriftsområde</vt:lpstr>
      <vt:lpstr>'tab17'!Utskriftsområde</vt:lpstr>
      <vt:lpstr>'tab18'!Utskriftsområde</vt:lpstr>
      <vt:lpstr>'tab19'!Utskriftsområde</vt:lpstr>
      <vt:lpstr>'tab1a b'!Utskriftsområde</vt:lpstr>
      <vt:lpstr>tab20a!Utskriftsområde</vt:lpstr>
      <vt:lpstr>tab20b!Utskriftsområde</vt:lpstr>
      <vt:lpstr>'tab21'!Utskriftsområde</vt:lpstr>
      <vt:lpstr>'tab22'!Utskriftsområde</vt:lpstr>
      <vt:lpstr>'tab2a b'!Utskriftsområde</vt:lpstr>
      <vt:lpstr>'tab3a b'!Utskriftsområde</vt:lpstr>
      <vt:lpstr>'tab4'!Utskriftsområde</vt:lpstr>
      <vt:lpstr>'tab5'!Utskriftsområde</vt:lpstr>
      <vt:lpstr>'tab6'!Utskriftsområde</vt:lpstr>
      <vt:lpstr>'tab7'!Utskriftsområde</vt:lpstr>
      <vt:lpstr>'Texttabell 1.1'!Utskriftsområde</vt:lpstr>
      <vt:lpstr>'Texttabell 1.2'!Utskriftsområde</vt:lpstr>
    </vt:vector>
  </TitlesOfParts>
  <Company>IHS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Monica Nyman</cp:lastModifiedBy>
  <cp:lastPrinted>2016-05-17T11:21:57Z</cp:lastPrinted>
  <dcterms:created xsi:type="dcterms:W3CDTF">2010-05-21T08:37:42Z</dcterms:created>
  <dcterms:modified xsi:type="dcterms:W3CDTF">2016-05-18T06:44:18Z</dcterms:modified>
</cp:coreProperties>
</file>